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-my.sharepoint.com/personal/asta_trummel_kul_ee/Documents/Töölaud/"/>
    </mc:Choice>
  </mc:AlternateContent>
  <xr:revisionPtr revIDLastSave="0" documentId="8_{31429225-4DB5-465F-82B6-C3A15E0667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42" i="1" l="1"/>
  <c r="BC33" i="1"/>
  <c r="BC25" i="1"/>
  <c r="BC14" i="1"/>
  <c r="BC7" i="1"/>
  <c r="AZ55" i="1"/>
  <c r="BE17" i="1"/>
  <c r="AZ48" i="1"/>
  <c r="AH32" i="1"/>
  <c r="BC23" i="1" l="1"/>
  <c r="AF32" i="1"/>
  <c r="AZ10" i="1"/>
  <c r="BD10" i="1" s="1"/>
  <c r="BD48" i="1"/>
  <c r="AW42" i="1" l="1"/>
  <c r="AZ45" i="1"/>
  <c r="BD45" i="1" s="1"/>
  <c r="AZ50" i="1"/>
  <c r="AZ51" i="1"/>
  <c r="BD51" i="1" s="1"/>
  <c r="AZ35" i="1"/>
  <c r="BD35" i="1" s="1"/>
  <c r="AZ36" i="1"/>
  <c r="BD36" i="1" s="1"/>
  <c r="AZ37" i="1"/>
  <c r="BD37" i="1" s="1"/>
  <c r="AZ38" i="1"/>
  <c r="BD38" i="1" s="1"/>
  <c r="AZ39" i="1"/>
  <c r="BD39" i="1" s="1"/>
  <c r="AZ40" i="1"/>
  <c r="BD40" i="1" s="1"/>
  <c r="AZ41" i="1"/>
  <c r="BD41" i="1" s="1"/>
  <c r="AZ34" i="1"/>
  <c r="BD34" i="1" s="1"/>
  <c r="AZ28" i="1"/>
  <c r="BD28" i="1" s="1"/>
  <c r="AZ29" i="1"/>
  <c r="BD29" i="1" s="1"/>
  <c r="AZ27" i="1"/>
  <c r="BD27" i="1" s="1"/>
  <c r="AZ26" i="1"/>
  <c r="BD26" i="1" s="1"/>
  <c r="AZ15" i="1"/>
  <c r="C14" i="1"/>
  <c r="D14" i="1"/>
  <c r="F14" i="1"/>
  <c r="G14" i="1"/>
  <c r="I14" i="1"/>
  <c r="J14" i="1"/>
  <c r="K14" i="1"/>
  <c r="L14" i="1"/>
  <c r="M14" i="1"/>
  <c r="O14" i="1"/>
  <c r="P14" i="1"/>
  <c r="Q14" i="1"/>
  <c r="R14" i="1"/>
  <c r="S14" i="1"/>
  <c r="T14" i="1"/>
  <c r="V14" i="1"/>
  <c r="W14" i="1"/>
  <c r="X14" i="1"/>
  <c r="Y14" i="1"/>
  <c r="Z14" i="1"/>
  <c r="AB14" i="1"/>
  <c r="AC14" i="1"/>
  <c r="AE14" i="1"/>
  <c r="AG14" i="1" s="1"/>
  <c r="AF14" i="1"/>
  <c r="AH14" i="1"/>
  <c r="AI14" i="1"/>
  <c r="AK14" i="1"/>
  <c r="AL14" i="1"/>
  <c r="AM14" i="1"/>
  <c r="AN14" i="1"/>
  <c r="AO14" i="1"/>
  <c r="AQ14" i="1"/>
  <c r="AR14" i="1"/>
  <c r="AS14" i="1" s="1"/>
  <c r="AT14" i="1"/>
  <c r="AU14" i="1"/>
  <c r="AW14" i="1"/>
  <c r="AP14" i="1" l="1"/>
  <c r="U14" i="1"/>
  <c r="AV14" i="1"/>
  <c r="AD14" i="1"/>
  <c r="N14" i="1"/>
  <c r="H14" i="1"/>
  <c r="AJ14" i="1"/>
  <c r="AA14" i="1"/>
  <c r="E14" i="1"/>
  <c r="BD50" i="1"/>
  <c r="AM41" i="1"/>
  <c r="AP41" i="1"/>
  <c r="AJ41" i="1"/>
  <c r="E41" i="1"/>
  <c r="X41" i="1" l="1"/>
  <c r="BD24" i="1" l="1"/>
  <c r="AV35" i="1" l="1"/>
  <c r="Q38" i="1"/>
  <c r="AV29" i="1" l="1"/>
  <c r="H29" i="1" l="1"/>
  <c r="E38" i="1"/>
  <c r="AG17" i="1" l="1"/>
  <c r="X28" i="1"/>
  <c r="R32" i="1" l="1"/>
  <c r="R31" i="1"/>
  <c r="R30" i="1" s="1"/>
  <c r="P31" i="1"/>
  <c r="AZ12" i="1" l="1"/>
  <c r="BA12" i="1"/>
  <c r="AY12" i="1"/>
  <c r="BD12" i="1" l="1"/>
  <c r="BB12" i="1"/>
  <c r="R33" i="1"/>
  <c r="R25" i="1"/>
  <c r="R7" i="1"/>
  <c r="R5" i="1" s="1"/>
  <c r="R42" i="1"/>
  <c r="BA52" i="1"/>
  <c r="BA51" i="1"/>
  <c r="BA49" i="1"/>
  <c r="BA48" i="1"/>
  <c r="BA47" i="1"/>
  <c r="BA46" i="1"/>
  <c r="BA45" i="1"/>
  <c r="BA44" i="1"/>
  <c r="BA41" i="1"/>
  <c r="BA40" i="1"/>
  <c r="BA39" i="1"/>
  <c r="BA38" i="1"/>
  <c r="BA37" i="1"/>
  <c r="BA36" i="1"/>
  <c r="BA35" i="1"/>
  <c r="BA34" i="1"/>
  <c r="BA29" i="1"/>
  <c r="BA28" i="1"/>
  <c r="BA27" i="1"/>
  <c r="BA22" i="1"/>
  <c r="BA19" i="1"/>
  <c r="BA18" i="1"/>
  <c r="BA17" i="1"/>
  <c r="BA16" i="1"/>
  <c r="BA15" i="1"/>
  <c r="AZ22" i="1"/>
  <c r="BD22" i="1" s="1"/>
  <c r="AZ17" i="1"/>
  <c r="BD17" i="1" s="1"/>
  <c r="AZ16" i="1"/>
  <c r="BD16" i="1" s="1"/>
  <c r="AZ33" i="1" l="1"/>
  <c r="BD15" i="1"/>
  <c r="R23" i="1"/>
  <c r="R58" i="1" s="1"/>
  <c r="BA11" i="1"/>
  <c r="AZ11" i="1"/>
  <c r="BD11" i="1" s="1"/>
  <c r="BA9" i="1"/>
  <c r="AZ9" i="1"/>
  <c r="BA8" i="1"/>
  <c r="AZ8" i="1"/>
  <c r="BD8" i="1" s="1"/>
  <c r="E16" i="1"/>
  <c r="BD9" i="1" l="1"/>
  <c r="BD7" i="1" s="1"/>
  <c r="AZ7" i="1"/>
  <c r="BD33" i="1"/>
  <c r="AG38" i="1"/>
  <c r="AZ19" i="1" l="1"/>
  <c r="BD19" i="1" l="1"/>
  <c r="U38" i="1"/>
  <c r="AM38" i="1" l="1"/>
  <c r="AJ38" i="1"/>
  <c r="X38" i="1" l="1"/>
  <c r="AX42" i="1" l="1"/>
  <c r="AU42" i="1"/>
  <c r="AR42" i="1"/>
  <c r="AO42" i="1"/>
  <c r="AL42" i="1"/>
  <c r="AI42" i="1"/>
  <c r="AF42" i="1"/>
  <c r="AC42" i="1"/>
  <c r="Z42" i="1"/>
  <c r="T42" i="1"/>
  <c r="D42" i="1"/>
  <c r="G42" i="1" l="1"/>
  <c r="W42" i="1"/>
  <c r="P42" i="1"/>
  <c r="AG35" i="1" l="1"/>
  <c r="AV49" i="1" l="1"/>
  <c r="AV47" i="1"/>
  <c r="AS28" i="1"/>
  <c r="L42" i="1" l="1"/>
  <c r="AV44" i="1"/>
  <c r="AS38" i="1" l="1"/>
  <c r="BA56" i="1" l="1"/>
  <c r="AV34" i="1" l="1"/>
  <c r="AV37" i="1"/>
  <c r="AV38" i="1"/>
  <c r="AV39" i="1"/>
  <c r="AV40" i="1"/>
  <c r="AU32" i="1" l="1"/>
  <c r="AU31" i="1"/>
  <c r="AV27" i="1"/>
  <c r="C42" i="1" l="1"/>
  <c r="E43" i="1"/>
  <c r="AU30" i="1"/>
  <c r="AZ18" i="1" l="1"/>
  <c r="BD18" i="1" l="1"/>
  <c r="AZ14" i="1"/>
  <c r="H38" i="1"/>
  <c r="I42" i="1" l="1"/>
  <c r="AV46" i="1"/>
  <c r="AZ56" i="1" l="1"/>
  <c r="AW54" i="1"/>
  <c r="Y42" i="1" l="1"/>
  <c r="AA43" i="1"/>
  <c r="V42" i="1"/>
  <c r="X43" i="1"/>
  <c r="AQ42" i="1"/>
  <c r="AS43" i="1"/>
  <c r="AH42" i="1"/>
  <c r="AJ43" i="1"/>
  <c r="AE42" i="1"/>
  <c r="AG43" i="1"/>
  <c r="O42" i="1"/>
  <c r="Q43" i="1"/>
  <c r="F42" i="1"/>
  <c r="H43" i="1"/>
  <c r="AT42" i="1"/>
  <c r="AV43" i="1"/>
  <c r="AB42" i="1"/>
  <c r="AD43" i="1"/>
  <c r="AN42" i="1"/>
  <c r="AP43" i="1"/>
  <c r="S42" i="1"/>
  <c r="U43" i="1"/>
  <c r="AK42" i="1"/>
  <c r="AM43" i="1"/>
  <c r="J42" i="1"/>
  <c r="K43" i="1"/>
  <c r="AW33" i="1"/>
  <c r="AT33" i="1"/>
  <c r="AQ33" i="1"/>
  <c r="AN33" i="1"/>
  <c r="AK33" i="1"/>
  <c r="AH33" i="1"/>
  <c r="AE33" i="1"/>
  <c r="AB33" i="1"/>
  <c r="Y33" i="1"/>
  <c r="V33" i="1"/>
  <c r="S33" i="1"/>
  <c r="O33" i="1"/>
  <c r="L33" i="1"/>
  <c r="I33" i="1"/>
  <c r="F33" i="1"/>
  <c r="C33" i="1"/>
  <c r="AZ52" i="1"/>
  <c r="BD52" i="1" s="1"/>
  <c r="AZ21" i="1"/>
  <c r="BD21" i="1" l="1"/>
  <c r="AZ5" i="1"/>
  <c r="AV11" i="1"/>
  <c r="AV9" i="1"/>
  <c r="AV8" i="1"/>
  <c r="AS8" i="1"/>
  <c r="AU7" i="1"/>
  <c r="AT7" i="1"/>
  <c r="AV7" i="1" l="1"/>
  <c r="AT32" i="1"/>
  <c r="AV32" i="1" s="1"/>
  <c r="AT31" i="1"/>
  <c r="AT30" i="1" l="1"/>
  <c r="AV30" i="1" s="1"/>
  <c r="AV31" i="1"/>
  <c r="AU33" i="1"/>
  <c r="AV33" i="1" s="1"/>
  <c r="AU25" i="1"/>
  <c r="AT5" i="1"/>
  <c r="AU21" i="1"/>
  <c r="AR21" i="1"/>
  <c r="AO21" i="1"/>
  <c r="AL21" i="1"/>
  <c r="AI21" i="1"/>
  <c r="AF21" i="1"/>
  <c r="AC21" i="1"/>
  <c r="Z21" i="1"/>
  <c r="W21" i="1"/>
  <c r="T21" i="1"/>
  <c r="P21" i="1"/>
  <c r="M21" i="1"/>
  <c r="J21" i="1"/>
  <c r="G21" i="1"/>
  <c r="D21" i="1"/>
  <c r="AX21" i="1"/>
  <c r="BA43" i="1"/>
  <c r="BA26" i="1"/>
  <c r="AT25" i="1" l="1"/>
  <c r="BA42" i="1"/>
  <c r="AV42" i="1"/>
  <c r="BA21" i="1"/>
  <c r="BB22" i="1"/>
  <c r="BA7" i="1"/>
  <c r="BB17" i="1"/>
  <c r="AU5" i="1"/>
  <c r="AV5" i="1" s="1"/>
  <c r="AU23" i="1"/>
  <c r="AV25" i="1" l="1"/>
  <c r="AT23" i="1"/>
  <c r="AT58" i="1" s="1"/>
  <c r="BB21" i="1"/>
  <c r="AU58" i="1"/>
  <c r="AV23" i="1" l="1"/>
  <c r="BB51" i="1"/>
  <c r="AM46" i="1" l="1"/>
  <c r="AP38" i="1" l="1"/>
  <c r="AY41" i="1" l="1"/>
  <c r="X46" i="1"/>
  <c r="X47" i="1"/>
  <c r="U29" i="1"/>
  <c r="Q47" i="1"/>
  <c r="N38" i="1"/>
  <c r="E46" i="1" l="1"/>
  <c r="AZ46" i="1" s="1"/>
  <c r="BD46" i="1" s="1"/>
  <c r="M31" i="1"/>
  <c r="AS49" i="1" l="1"/>
  <c r="AS47" i="1"/>
  <c r="AS44" i="1"/>
  <c r="AS39" i="1"/>
  <c r="AS37" i="1"/>
  <c r="AS35" i="1"/>
  <c r="AS34" i="1"/>
  <c r="AR33" i="1"/>
  <c r="AR32" i="1"/>
  <c r="AQ32" i="1"/>
  <c r="AR31" i="1"/>
  <c r="AR30" i="1" s="1"/>
  <c r="AQ31" i="1"/>
  <c r="AQ30" i="1" s="1"/>
  <c r="AS27" i="1"/>
  <c r="AS11" i="1"/>
  <c r="AS9" i="1"/>
  <c r="AR7" i="1"/>
  <c r="AQ7" i="1"/>
  <c r="AQ5" i="1" s="1"/>
  <c r="AR5" i="1" l="1"/>
  <c r="AQ25" i="1"/>
  <c r="AQ23" i="1" s="1"/>
  <c r="AS33" i="1"/>
  <c r="AS42" i="1"/>
  <c r="AS32" i="1"/>
  <c r="AS30" i="1"/>
  <c r="AR25" i="1"/>
  <c r="AS7" i="1"/>
  <c r="AQ58" i="1" l="1"/>
  <c r="AS5" i="1"/>
  <c r="AR23" i="1"/>
  <c r="AS25" i="1"/>
  <c r="AS23" i="1" l="1"/>
  <c r="AR58" i="1"/>
  <c r="BB41" i="1" l="1"/>
  <c r="BB46" i="1" l="1"/>
  <c r="AX33" i="1"/>
  <c r="AO33" i="1"/>
  <c r="AL33" i="1"/>
  <c r="AI33" i="1"/>
  <c r="AF33" i="1"/>
  <c r="AC33" i="1"/>
  <c r="Z33" i="1"/>
  <c r="W33" i="1"/>
  <c r="T33" i="1"/>
  <c r="P33" i="1"/>
  <c r="M33" i="1"/>
  <c r="J33" i="1"/>
  <c r="D33" i="1"/>
  <c r="G33" i="1"/>
  <c r="M30" i="1" l="1"/>
  <c r="AY49" i="1" l="1"/>
  <c r="AY51" i="1"/>
  <c r="X29" i="1" l="1"/>
  <c r="AA29" i="1"/>
  <c r="N29" i="1" l="1"/>
  <c r="N31" i="1" s="1"/>
  <c r="AX32" i="1" l="1"/>
  <c r="AX31" i="1"/>
  <c r="AP35" i="1"/>
  <c r="AO32" i="1"/>
  <c r="AO31" i="1"/>
  <c r="AP29" i="1"/>
  <c r="AI32" i="1"/>
  <c r="AI31" i="1"/>
  <c r="AI30" i="1" s="1"/>
  <c r="AF31" i="1"/>
  <c r="AF30" i="1" s="1"/>
  <c r="AD35" i="1"/>
  <c r="AC32" i="1"/>
  <c r="AC31" i="1"/>
  <c r="AC30" i="1" s="1"/>
  <c r="Z32" i="1"/>
  <c r="Z31" i="1"/>
  <c r="Z30" i="1" s="1"/>
  <c r="W32" i="1"/>
  <c r="W31" i="1"/>
  <c r="T32" i="1"/>
  <c r="T31" i="1"/>
  <c r="P32" i="1"/>
  <c r="M32" i="1"/>
  <c r="J32" i="1"/>
  <c r="J31" i="1"/>
  <c r="J30" i="1" s="1"/>
  <c r="G32" i="1"/>
  <c r="G31" i="1"/>
  <c r="D32" i="1"/>
  <c r="D31" i="1"/>
  <c r="G30" i="1" l="1"/>
  <c r="AX30" i="1"/>
  <c r="D30" i="1"/>
  <c r="T30" i="1"/>
  <c r="W30" i="1"/>
  <c r="AO30" i="1"/>
  <c r="X16" i="1"/>
  <c r="BA33" i="1" l="1"/>
  <c r="BB16" i="1" l="1"/>
  <c r="AM49" i="1"/>
  <c r="AM47" i="1"/>
  <c r="AM44" i="1"/>
  <c r="AM40" i="1"/>
  <c r="AM39" i="1"/>
  <c r="AM37" i="1"/>
  <c r="AM34" i="1"/>
  <c r="AL32" i="1"/>
  <c r="BA32" i="1" s="1"/>
  <c r="AK32" i="1"/>
  <c r="AL31" i="1"/>
  <c r="AK31" i="1"/>
  <c r="AK30" i="1" s="1"/>
  <c r="AM27" i="1"/>
  <c r="AM11" i="1"/>
  <c r="AM9" i="1"/>
  <c r="AL7" i="1"/>
  <c r="AK7" i="1"/>
  <c r="AW32" i="1"/>
  <c r="AW31" i="1"/>
  <c r="AW30" i="1" s="1"/>
  <c r="AN32" i="1"/>
  <c r="AN31" i="1"/>
  <c r="AH31" i="1"/>
  <c r="AH30" i="1" s="1"/>
  <c r="AE31" i="1"/>
  <c r="AE30" i="1" s="1"/>
  <c r="AE32" i="1"/>
  <c r="AB31" i="1"/>
  <c r="AB30" i="1" s="1"/>
  <c r="AB32" i="1"/>
  <c r="Y32" i="1"/>
  <c r="Y31" i="1"/>
  <c r="Y30" i="1" s="1"/>
  <c r="V32" i="1"/>
  <c r="V31" i="1"/>
  <c r="X31" i="1" s="1"/>
  <c r="S31" i="1"/>
  <c r="S32" i="1"/>
  <c r="O30" i="1"/>
  <c r="O31" i="1"/>
  <c r="O32" i="1"/>
  <c r="L31" i="1"/>
  <c r="L30" i="1" s="1"/>
  <c r="L32" i="1"/>
  <c r="I30" i="1"/>
  <c r="I31" i="1"/>
  <c r="I32" i="1"/>
  <c r="F31" i="1"/>
  <c r="C31" i="1"/>
  <c r="F32" i="1"/>
  <c r="E29" i="1"/>
  <c r="C32" i="1"/>
  <c r="AZ32" i="1" l="1"/>
  <c r="BD32" i="1" s="1"/>
  <c r="AZ31" i="1"/>
  <c r="BD31" i="1" s="1"/>
  <c r="F30" i="1"/>
  <c r="H31" i="1"/>
  <c r="AK5" i="1"/>
  <c r="AL5" i="1"/>
  <c r="S30" i="1"/>
  <c r="U31" i="1"/>
  <c r="C30" i="1"/>
  <c r="V30" i="1"/>
  <c r="AL30" i="1"/>
  <c r="AN30" i="1"/>
  <c r="AP31" i="1"/>
  <c r="E31" i="1"/>
  <c r="AM42" i="1"/>
  <c r="AM33" i="1"/>
  <c r="AM32" i="1"/>
  <c r="AK25" i="1"/>
  <c r="AK23" i="1" s="1"/>
  <c r="AM7" i="1"/>
  <c r="AZ30" i="1" l="1"/>
  <c r="BD30" i="1" s="1"/>
  <c r="AL25" i="1"/>
  <c r="AL23" i="1" s="1"/>
  <c r="E30" i="1"/>
  <c r="AM30" i="1"/>
  <c r="AM5" i="1"/>
  <c r="AK58" i="1"/>
  <c r="AM25" i="1" l="1"/>
  <c r="AM23" i="1"/>
  <c r="AL58" i="1"/>
  <c r="AG8" i="1"/>
  <c r="K35" i="1"/>
  <c r="AX14" i="1" l="1"/>
  <c r="AX7" i="1"/>
  <c r="AW7" i="1"/>
  <c r="AO7" i="1"/>
  <c r="AN7" i="1"/>
  <c r="AI7" i="1"/>
  <c r="AH7" i="1"/>
  <c r="AF7" i="1"/>
  <c r="AE7" i="1"/>
  <c r="AC7" i="1"/>
  <c r="AB7" i="1"/>
  <c r="Z7" i="1"/>
  <c r="Y7" i="1"/>
  <c r="W7" i="1"/>
  <c r="V7" i="1"/>
  <c r="T7" i="1"/>
  <c r="S7" i="1"/>
  <c r="P7" i="1"/>
  <c r="O7" i="1"/>
  <c r="O5" i="1" s="1"/>
  <c r="M7" i="1"/>
  <c r="L7" i="1"/>
  <c r="J7" i="1"/>
  <c r="I7" i="1"/>
  <c r="G7" i="1"/>
  <c r="F7" i="1"/>
  <c r="D7" i="1"/>
  <c r="AP28" i="1"/>
  <c r="AG49" i="1"/>
  <c r="AG47" i="1"/>
  <c r="AG44" i="1"/>
  <c r="AG40" i="1"/>
  <c r="AG39" i="1"/>
  <c r="AG37" i="1"/>
  <c r="AG34" i="1"/>
  <c r="AG27" i="1"/>
  <c r="AG11" i="1"/>
  <c r="AG9" i="1"/>
  <c r="BA60" i="1"/>
  <c r="X35" i="1"/>
  <c r="Q39" i="1"/>
  <c r="Q40" i="1"/>
  <c r="N35" i="1"/>
  <c r="BA55" i="1"/>
  <c r="AZ54" i="1"/>
  <c r="H47" i="1"/>
  <c r="AY37" i="1"/>
  <c r="AP37" i="1"/>
  <c r="AJ37" i="1"/>
  <c r="AD37" i="1"/>
  <c r="AA37" i="1"/>
  <c r="X37" i="1"/>
  <c r="U37" i="1"/>
  <c r="N37" i="1"/>
  <c r="K37" i="1"/>
  <c r="H37" i="1"/>
  <c r="E37" i="1"/>
  <c r="U35" i="1"/>
  <c r="Q35" i="1"/>
  <c r="AY30" i="1"/>
  <c r="AJ35" i="1"/>
  <c r="AH25" i="1"/>
  <c r="U28" i="1"/>
  <c r="C25" i="1"/>
  <c r="C7" i="1"/>
  <c r="AY26" i="1"/>
  <c r="AY27" i="1"/>
  <c r="AY29" i="1"/>
  <c r="AY31" i="1" s="1"/>
  <c r="AY34" i="1"/>
  <c r="AY35" i="1"/>
  <c r="AY36" i="1"/>
  <c r="AY38" i="1"/>
  <c r="AY39" i="1"/>
  <c r="AY40" i="1"/>
  <c r="AY47" i="1"/>
  <c r="AY48" i="1"/>
  <c r="AY52" i="1"/>
  <c r="AP8" i="1"/>
  <c r="AP9" i="1"/>
  <c r="AP11" i="1"/>
  <c r="AP16" i="1"/>
  <c r="AP27" i="1"/>
  <c r="AP34" i="1"/>
  <c r="AP39" i="1"/>
  <c r="AP40" i="1"/>
  <c r="AP44" i="1"/>
  <c r="AP47" i="1"/>
  <c r="AP49" i="1"/>
  <c r="AJ9" i="1"/>
  <c r="AJ11" i="1"/>
  <c r="AJ27" i="1"/>
  <c r="AJ34" i="1"/>
  <c r="AJ39" i="1"/>
  <c r="AJ40" i="1"/>
  <c r="AJ44" i="1"/>
  <c r="AJ47" i="1"/>
  <c r="AJ49" i="1"/>
  <c r="AD9" i="1"/>
  <c r="AD11" i="1"/>
  <c r="AD27" i="1"/>
  <c r="AD28" i="1"/>
  <c r="AD34" i="1"/>
  <c r="AD39" i="1"/>
  <c r="AD40" i="1"/>
  <c r="AD44" i="1"/>
  <c r="AD47" i="1"/>
  <c r="AD49" i="1"/>
  <c r="AA9" i="1"/>
  <c r="AA11" i="1"/>
  <c r="AA27" i="1"/>
  <c r="AA34" i="1"/>
  <c r="AA35" i="1"/>
  <c r="AA38" i="1"/>
  <c r="AA39" i="1"/>
  <c r="AA40" i="1"/>
  <c r="AA44" i="1"/>
  <c r="AA47" i="1"/>
  <c r="AA49" i="1"/>
  <c r="X8" i="1"/>
  <c r="X9" i="1"/>
  <c r="X11" i="1"/>
  <c r="X27" i="1"/>
  <c r="X34" i="1"/>
  <c r="X39" i="1"/>
  <c r="X40" i="1"/>
  <c r="X44" i="1"/>
  <c r="X49" i="1"/>
  <c r="U8" i="1"/>
  <c r="U9" i="1"/>
  <c r="U11" i="1"/>
  <c r="U27" i="1"/>
  <c r="U34" i="1"/>
  <c r="U39" i="1"/>
  <c r="U40" i="1"/>
  <c r="U44" i="1"/>
  <c r="U47" i="1"/>
  <c r="U49" i="1"/>
  <c r="Q9" i="1"/>
  <c r="Q11" i="1"/>
  <c r="Q27" i="1"/>
  <c r="Q34" i="1"/>
  <c r="Q44" i="1"/>
  <c r="Q49" i="1"/>
  <c r="N49" i="1"/>
  <c r="N9" i="1"/>
  <c r="N11" i="1"/>
  <c r="N27" i="1"/>
  <c r="N34" i="1"/>
  <c r="N39" i="1"/>
  <c r="N40" i="1"/>
  <c r="N44" i="1"/>
  <c r="N47" i="1"/>
  <c r="K9" i="1"/>
  <c r="K11" i="1"/>
  <c r="K27" i="1"/>
  <c r="K28" i="1"/>
  <c r="K34" i="1"/>
  <c r="K39" i="1"/>
  <c r="K40" i="1"/>
  <c r="K44" i="1"/>
  <c r="K47" i="1"/>
  <c r="K49" i="1"/>
  <c r="H9" i="1"/>
  <c r="H11" i="1"/>
  <c r="H27" i="1"/>
  <c r="H28" i="1"/>
  <c r="H34" i="1"/>
  <c r="H35" i="1"/>
  <c r="H39" i="1"/>
  <c r="H40" i="1"/>
  <c r="H44" i="1"/>
  <c r="H49" i="1"/>
  <c r="E9" i="1"/>
  <c r="E11" i="1"/>
  <c r="E27" i="1"/>
  <c r="E44" i="1"/>
  <c r="E47" i="1"/>
  <c r="E49" i="1"/>
  <c r="E35" i="1"/>
  <c r="E39" i="1"/>
  <c r="E40" i="1"/>
  <c r="E34" i="1"/>
  <c r="AG32" i="1" l="1"/>
  <c r="AG30" i="1"/>
  <c r="AZ47" i="1"/>
  <c r="AZ49" i="1"/>
  <c r="BD49" i="1" s="1"/>
  <c r="AZ44" i="1"/>
  <c r="BD44" i="1" s="1"/>
  <c r="BA54" i="1"/>
  <c r="F5" i="1"/>
  <c r="T5" i="1"/>
  <c r="AX5" i="1"/>
  <c r="G5" i="1"/>
  <c r="Z5" i="1"/>
  <c r="M5" i="1"/>
  <c r="I5" i="1"/>
  <c r="AH5" i="1"/>
  <c r="Y5" i="1"/>
  <c r="AB5" i="1"/>
  <c r="C5" i="1"/>
  <c r="AE5" i="1"/>
  <c r="S5" i="1"/>
  <c r="J5" i="1"/>
  <c r="L5" i="1"/>
  <c r="AW5" i="1"/>
  <c r="V5" i="1"/>
  <c r="AI5" i="1"/>
  <c r="AN5" i="1"/>
  <c r="D5" i="1"/>
  <c r="P5" i="1"/>
  <c r="AC5" i="1"/>
  <c r="AF5" i="1"/>
  <c r="W5" i="1"/>
  <c r="AO5" i="1"/>
  <c r="AJ7" i="1"/>
  <c r="U42" i="1"/>
  <c r="BB27" i="1"/>
  <c r="X32" i="1"/>
  <c r="J25" i="1"/>
  <c r="J23" i="1" s="1"/>
  <c r="BB38" i="1"/>
  <c r="BB8" i="1"/>
  <c r="BB9" i="1"/>
  <c r="BB34" i="1"/>
  <c r="AE25" i="1"/>
  <c r="AE23" i="1" s="1"/>
  <c r="BB15" i="1"/>
  <c r="Q33" i="1"/>
  <c r="AD33" i="1"/>
  <c r="AY33" i="1"/>
  <c r="S25" i="1"/>
  <c r="S23" i="1" s="1"/>
  <c r="BB52" i="1"/>
  <c r="AH23" i="1"/>
  <c r="U30" i="1"/>
  <c r="K42" i="1"/>
  <c r="X42" i="1"/>
  <c r="E32" i="1"/>
  <c r="AJ32" i="1"/>
  <c r="N7" i="1"/>
  <c r="AP7" i="1"/>
  <c r="V25" i="1"/>
  <c r="V23" i="1" s="1"/>
  <c r="AY32" i="1"/>
  <c r="H33" i="1"/>
  <c r="U33" i="1"/>
  <c r="AG33" i="1"/>
  <c r="K7" i="1"/>
  <c r="AG42" i="1"/>
  <c r="M25" i="1"/>
  <c r="Q7" i="1"/>
  <c r="N32" i="1"/>
  <c r="AY42" i="1"/>
  <c r="AP33" i="1"/>
  <c r="L25" i="1"/>
  <c r="L23" i="1" s="1"/>
  <c r="AY7" i="1"/>
  <c r="AA42" i="1"/>
  <c r="BB48" i="1"/>
  <c r="N33" i="1"/>
  <c r="O25" i="1"/>
  <c r="O23" i="1" s="1"/>
  <c r="AA32" i="1"/>
  <c r="Q42" i="1"/>
  <c r="AD42" i="1"/>
  <c r="Y25" i="1"/>
  <c r="Y23" i="1" s="1"/>
  <c r="BB11" i="1"/>
  <c r="BB36" i="1"/>
  <c r="AA33" i="1"/>
  <c r="BB29" i="1"/>
  <c r="BB35" i="1"/>
  <c r="I25" i="1"/>
  <c r="I23" i="1" s="1"/>
  <c r="AB25" i="1"/>
  <c r="AB23" i="1" s="1"/>
  <c r="AN25" i="1"/>
  <c r="AN23" i="1" s="1"/>
  <c r="F25" i="1"/>
  <c r="F23" i="1" s="1"/>
  <c r="K33" i="1"/>
  <c r="X33" i="1"/>
  <c r="AJ33" i="1"/>
  <c r="BB28" i="1"/>
  <c r="AF25" i="1"/>
  <c r="AA30" i="1"/>
  <c r="Z25" i="1"/>
  <c r="AP30" i="1"/>
  <c r="AD32" i="1"/>
  <c r="X7" i="1"/>
  <c r="AG7" i="1"/>
  <c r="H42" i="1"/>
  <c r="BB37" i="1"/>
  <c r="BB47" i="1"/>
  <c r="AJ30" i="1"/>
  <c r="BB26" i="1"/>
  <c r="H32" i="1"/>
  <c r="U32" i="1"/>
  <c r="AP32" i="1"/>
  <c r="AJ42" i="1"/>
  <c r="BB40" i="1"/>
  <c r="AD30" i="1"/>
  <c r="K32" i="1"/>
  <c r="Q32" i="1"/>
  <c r="AW25" i="1"/>
  <c r="AW23" i="1" s="1"/>
  <c r="E33" i="1"/>
  <c r="AX25" i="1"/>
  <c r="AX23" i="1" s="1"/>
  <c r="AP42" i="1"/>
  <c r="BB39" i="1"/>
  <c r="AY14" i="1"/>
  <c r="AO25" i="1"/>
  <c r="AI25" i="1"/>
  <c r="AI23" i="1" s="1"/>
  <c r="AC25" i="1"/>
  <c r="AC23" i="1" s="1"/>
  <c r="AD7" i="1"/>
  <c r="AA7" i="1"/>
  <c r="X30" i="1"/>
  <c r="W25" i="1"/>
  <c r="T25" i="1"/>
  <c r="U7" i="1"/>
  <c r="BA14" i="1"/>
  <c r="N30" i="1"/>
  <c r="K30" i="1"/>
  <c r="G25" i="1"/>
  <c r="H30" i="1"/>
  <c r="H7" i="1"/>
  <c r="D25" i="1"/>
  <c r="E25" i="1" s="1"/>
  <c r="E7" i="1"/>
  <c r="F58" i="1" l="1"/>
  <c r="AW58" i="1"/>
  <c r="BD47" i="1"/>
  <c r="S58" i="1"/>
  <c r="BB49" i="1"/>
  <c r="BB44" i="1"/>
  <c r="BD14" i="1"/>
  <c r="BD5" i="1"/>
  <c r="BB7" i="1"/>
  <c r="I58" i="1"/>
  <c r="K5" i="1"/>
  <c r="AX58" i="1"/>
  <c r="BA5" i="1"/>
  <c r="AG5" i="1"/>
  <c r="AB58" i="1"/>
  <c r="AD5" i="1"/>
  <c r="X25" i="1"/>
  <c r="N5" i="1"/>
  <c r="AE58" i="1"/>
  <c r="AA5" i="1"/>
  <c r="Y58" i="1"/>
  <c r="U5" i="1"/>
  <c r="BB14" i="1"/>
  <c r="L58" i="1"/>
  <c r="AP25" i="1"/>
  <c r="AG25" i="1"/>
  <c r="AA25" i="1"/>
  <c r="AZ25" i="1"/>
  <c r="BB32" i="1"/>
  <c r="AH58" i="1"/>
  <c r="BB33" i="1"/>
  <c r="H5" i="1"/>
  <c r="E5" i="1"/>
  <c r="AN58" i="1"/>
  <c r="O58" i="1"/>
  <c r="N25" i="1"/>
  <c r="Z23" i="1"/>
  <c r="AA23" i="1" s="1"/>
  <c r="X5" i="1"/>
  <c r="J58" i="1"/>
  <c r="AY5" i="1"/>
  <c r="W23" i="1"/>
  <c r="X23" i="1" s="1"/>
  <c r="Q5" i="1"/>
  <c r="D23" i="1"/>
  <c r="V58" i="1"/>
  <c r="AJ5" i="1"/>
  <c r="K25" i="1"/>
  <c r="AY23" i="1"/>
  <c r="AO23" i="1"/>
  <c r="AP23" i="1" s="1"/>
  <c r="AY25" i="1"/>
  <c r="AF23" i="1"/>
  <c r="AG23" i="1" s="1"/>
  <c r="AP5" i="1"/>
  <c r="AJ25" i="1"/>
  <c r="AD25" i="1"/>
  <c r="T23" i="1"/>
  <c r="U25" i="1"/>
  <c r="K23" i="1"/>
  <c r="H25" i="1"/>
  <c r="G23" i="1"/>
  <c r="H23" i="1" s="1"/>
  <c r="BD25" i="1" l="1"/>
  <c r="Z58" i="1"/>
  <c r="W58" i="1"/>
  <c r="D58" i="1"/>
  <c r="BB5" i="1"/>
  <c r="AO58" i="1"/>
  <c r="AF58" i="1"/>
  <c r="AJ23" i="1"/>
  <c r="AI58" i="1"/>
  <c r="AD23" i="1"/>
  <c r="AC58" i="1"/>
  <c r="U23" i="1"/>
  <c r="T58" i="1"/>
  <c r="G58" i="1"/>
  <c r="E42" i="1"/>
  <c r="C23" i="1" l="1"/>
  <c r="C58" i="1" s="1"/>
  <c r="E23" i="1" l="1"/>
  <c r="BA31" i="1"/>
  <c r="P30" i="1"/>
  <c r="P25" i="1" s="1"/>
  <c r="BB31" i="1" l="1"/>
  <c r="Q25" i="1"/>
  <c r="P23" i="1"/>
  <c r="BA30" i="1"/>
  <c r="Q30" i="1"/>
  <c r="Q23" i="1" l="1"/>
  <c r="P58" i="1"/>
  <c r="BB30" i="1"/>
  <c r="BA25" i="1"/>
  <c r="BB25" i="1" l="1"/>
  <c r="BA23" i="1"/>
  <c r="BA58" i="1" l="1"/>
  <c r="N43" i="1"/>
  <c r="AZ43" i="1" s="1"/>
  <c r="AZ42" i="1" s="1"/>
  <c r="AZ23" i="1" s="1"/>
  <c r="AZ58" i="1" s="1"/>
  <c r="M42" i="1"/>
  <c r="M23" i="1" s="1"/>
  <c r="BD43" i="1" l="1"/>
  <c r="BB43" i="1"/>
  <c r="N42" i="1"/>
  <c r="N23" i="1"/>
  <c r="M58" i="1"/>
  <c r="BD42" i="1" l="1"/>
  <c r="BB42" i="1"/>
  <c r="BD23" i="1" l="1"/>
  <c r="BB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Eldi Kreison</author>
  </authors>
  <commentList>
    <comment ref="AK12" authorId="0" shapeId="0" xr:uid="{9510FB9E-A6E5-4ACB-877E-0445F3AAF385}">
      <text>
        <r>
          <rPr>
            <b/>
            <sz val="9"/>
            <color indexed="81"/>
            <rFont val="Tahoma"/>
            <family val="2"/>
            <charset val="186"/>
          </rPr>
          <t>Eldi Kreison:</t>
        </r>
        <r>
          <rPr>
            <sz val="9"/>
            <color indexed="81"/>
            <rFont val="Tahoma"/>
            <family val="2"/>
            <charset val="186"/>
          </rPr>
          <t xml:space="preserve">
raamatud</t>
        </r>
      </text>
    </comment>
    <comment ref="AH28" authorId="0" shapeId="0" xr:uid="{EFE36D1D-7877-441B-A8BE-A19BAC399329}">
      <text>
        <r>
          <rPr>
            <b/>
            <sz val="9"/>
            <color indexed="81"/>
            <rFont val="Tahoma"/>
            <family val="2"/>
            <charset val="186"/>
          </rPr>
          <t>Eldi Kreison:</t>
        </r>
        <r>
          <rPr>
            <sz val="9"/>
            <color indexed="81"/>
            <rFont val="Tahoma"/>
            <family val="2"/>
            <charset val="186"/>
          </rPr>
          <t xml:space="preserve">
Aro Velmet maksudeta</t>
        </r>
      </text>
    </comment>
    <comment ref="AW37" authorId="0" shapeId="0" xr:uid="{FEC0E268-9675-4B32-B35D-FA88CF48C3D8}">
      <text>
        <r>
          <rPr>
            <b/>
            <sz val="9"/>
            <color indexed="81"/>
            <rFont val="Tahoma"/>
            <family val="2"/>
            <charset val="186"/>
          </rPr>
          <t>Eldi Kreison:</t>
        </r>
        <r>
          <rPr>
            <sz val="9"/>
            <color indexed="81"/>
            <rFont val="Tahoma"/>
            <family val="2"/>
            <charset val="186"/>
          </rPr>
          <t xml:space="preserve">
TÜ 3300.-
</t>
        </r>
      </text>
    </comment>
    <comment ref="T39" authorId="0" shapeId="0" xr:uid="{08D78466-77F4-4870-947F-F808A2EB9047}">
      <text>
        <r>
          <rPr>
            <b/>
            <sz val="9"/>
            <color indexed="81"/>
            <rFont val="Tahoma"/>
            <family val="2"/>
            <charset val="186"/>
          </rPr>
          <t>Eldi Kreison:</t>
        </r>
        <r>
          <rPr>
            <sz val="9"/>
            <color indexed="81"/>
            <rFont val="Tahoma"/>
            <family val="2"/>
            <charset val="186"/>
          </rPr>
          <t xml:space="preserve">
934.- sülearvuti, 905.- sülearvuti
</t>
        </r>
      </text>
    </comment>
    <comment ref="AE47" authorId="0" shapeId="0" xr:uid="{4875B3C7-8310-435C-BB0C-B6D593A1DC27}">
      <text>
        <r>
          <rPr>
            <b/>
            <sz val="9"/>
            <color indexed="81"/>
            <rFont val="Tahoma"/>
            <family val="2"/>
            <charset val="186"/>
          </rPr>
          <t>Eldi Kreison:</t>
        </r>
        <r>
          <rPr>
            <sz val="9"/>
            <color indexed="81"/>
            <rFont val="Tahoma"/>
            <family val="2"/>
            <charset val="186"/>
          </rPr>
          <t xml:space="preserve">
kujundus 11x2000=17600</t>
        </r>
      </text>
    </comment>
    <comment ref="AK47" authorId="0" shapeId="0" xr:uid="{FE3685DA-B1BB-4888-B9C2-EACB548AF4DB}">
      <text>
        <r>
          <rPr>
            <b/>
            <sz val="9"/>
            <color indexed="81"/>
            <rFont val="Tahoma"/>
            <family val="2"/>
          </rPr>
          <t>Eldi Kreison:</t>
        </r>
        <r>
          <rPr>
            <sz val="9"/>
            <color indexed="81"/>
            <rFont val="Tahoma"/>
            <family val="2"/>
          </rPr>
          <t xml:space="preserve">
kujundus 6*1000=6000</t>
        </r>
      </text>
    </comment>
    <comment ref="R7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186"/>
          </rPr>
          <t>Eldi Kreison:</t>
        </r>
        <r>
          <rPr>
            <sz val="9"/>
            <color indexed="81"/>
            <rFont val="Tahoma"/>
            <family val="2"/>
            <charset val="186"/>
          </rPr>
          <t xml:space="preserve">
Eesti Jutt</t>
        </r>
      </text>
    </comment>
  </commentList>
</comments>
</file>

<file path=xl/sharedStrings.xml><?xml version="1.0" encoding="utf-8"?>
<sst xmlns="http://schemas.openxmlformats.org/spreadsheetml/2006/main" count="155" uniqueCount="106">
  <si>
    <t xml:space="preserve"> </t>
  </si>
  <si>
    <t>TMK</t>
  </si>
  <si>
    <t>LOOMING</t>
  </si>
  <si>
    <t>LR</t>
  </si>
  <si>
    <t>KK</t>
  </si>
  <si>
    <t>VIKERKAAR</t>
  </si>
  <si>
    <t>AKADEEMIA</t>
  </si>
  <si>
    <t>TÄHEKE</t>
  </si>
  <si>
    <t>SIRP</t>
  </si>
  <si>
    <t>KUNST.EE</t>
  </si>
  <si>
    <t>MUUSIKA</t>
  </si>
  <si>
    <t>KIRJASTUS</t>
  </si>
  <si>
    <t xml:space="preserve">  KOKKU</t>
  </si>
  <si>
    <t xml:space="preserve">     Konto</t>
  </si>
  <si>
    <t>TULUD  KOKKU</t>
  </si>
  <si>
    <t>Toodete ja teenuste müük</t>
  </si>
  <si>
    <t>Reklaamitulu</t>
  </si>
  <si>
    <t>Ettetellijate tulu</t>
  </si>
  <si>
    <t>Üksikmüügi tulu</t>
  </si>
  <si>
    <t>Sihtotstarbelised toetused</t>
  </si>
  <si>
    <t>Muudelt asutustelt</t>
  </si>
  <si>
    <t>Kultuuriministeeriumilt</t>
  </si>
  <si>
    <t>KULUD  KOKKU</t>
  </si>
  <si>
    <t>Tööjõukulud</t>
  </si>
  <si>
    <t>Nõukogu ja juhat.liikmete tasud</t>
  </si>
  <si>
    <t>Töötasufond</t>
  </si>
  <si>
    <t>Erisoodustused</t>
  </si>
  <si>
    <t>Tulumaks erisoodustustelt</t>
  </si>
  <si>
    <t>Majandamiskulud</t>
  </si>
  <si>
    <t>Administreerimiskulud</t>
  </si>
  <si>
    <t>Koolituskulud</t>
  </si>
  <si>
    <t>Hoonete, ruumide majandamisk.</t>
  </si>
  <si>
    <t>Infotehnoloogia kulud</t>
  </si>
  <si>
    <t>Inventari majandamiskulud</t>
  </si>
  <si>
    <t>Tootmiskulud</t>
  </si>
  <si>
    <t>Trükiteenus</t>
  </si>
  <si>
    <t>Reklaamikulu</t>
  </si>
  <si>
    <t>Levikulu</t>
  </si>
  <si>
    <t>PÕHIVARA AMORTISATSIOON</t>
  </si>
  <si>
    <t>FINANTSTULUD JA -KULUD</t>
  </si>
  <si>
    <t>Intressitulu</t>
  </si>
  <si>
    <t>TULEM</t>
  </si>
  <si>
    <t>Täitmine</t>
  </si>
  <si>
    <t>%</t>
  </si>
  <si>
    <t>ÕPL</t>
  </si>
  <si>
    <t>Töövõtuleping.töötajate töötasu</t>
  </si>
  <si>
    <t>Eelarve</t>
  </si>
  <si>
    <t xml:space="preserve">HTM </t>
  </si>
  <si>
    <t>Muud tulud</t>
  </si>
  <si>
    <t>Vikerkaar</t>
  </si>
  <si>
    <t>TMK e-vers.</t>
  </si>
  <si>
    <t>Las laps loeb 7645</t>
  </si>
  <si>
    <t>4033 kokku</t>
  </si>
  <si>
    <t>2012 peokulud</t>
  </si>
  <si>
    <t>maamaks muu all</t>
  </si>
  <si>
    <t>4 kuud</t>
  </si>
  <si>
    <t>5 kuud</t>
  </si>
  <si>
    <t>IT 15000.- peale kandmata</t>
  </si>
  <si>
    <t>6 kuud</t>
  </si>
  <si>
    <t>7 kuud</t>
  </si>
  <si>
    <t>auto</t>
  </si>
  <si>
    <t>trükk vale</t>
  </si>
  <si>
    <t>8 kuud</t>
  </si>
  <si>
    <t>Üksikm.all tellijad pangast 4860.-</t>
  </si>
  <si>
    <t>9 kuud</t>
  </si>
  <si>
    <t>diplomaatia tulu 8 kuud 500</t>
  </si>
  <si>
    <t>10 kuud</t>
  </si>
  <si>
    <t>muu kulu hulgas käibemaks</t>
  </si>
  <si>
    <t>625.-tel. üksikmüügi all parandatud</t>
  </si>
  <si>
    <t>admin kulu all 2117.-juubel</t>
  </si>
  <si>
    <t>üksikm. Kirg ja kirjandus 110.-</t>
  </si>
  <si>
    <t>tellijad</t>
  </si>
  <si>
    <t>Üks projekt veel tulu ja kulu</t>
  </si>
  <si>
    <t>eelmise aasta 1757- ok</t>
  </si>
  <si>
    <t>HEA LAPS</t>
  </si>
  <si>
    <t>Töötuskindlustusmakse(0,8%)</t>
  </si>
  <si>
    <t>VÄRSKE RÕHK</t>
  </si>
  <si>
    <t>Sotsiaalmaksu 33% kulud</t>
  </si>
  <si>
    <t>Ühekordsed projektid KM</t>
  </si>
  <si>
    <t>Trükk muud, projekt, insert</t>
  </si>
  <si>
    <t>Ühekordsed projektid Kulka</t>
  </si>
  <si>
    <t>Tervishoiu kulu</t>
  </si>
  <si>
    <t>Üritustega seotud kulu</t>
  </si>
  <si>
    <t>Muud kulud (maamaks, trahv,Km,ettev TM jt,)</t>
  </si>
  <si>
    <t>Uma Leht</t>
  </si>
  <si>
    <t>väljam.hon., Diplomaatia, muud</t>
  </si>
  <si>
    <t>Müürileht</t>
  </si>
  <si>
    <t>Intressikulu kap.rendilt</t>
  </si>
  <si>
    <t>LR Kuldsari</t>
  </si>
  <si>
    <t>Projekti väljaanded</t>
  </si>
  <si>
    <t>552590, 5525403</t>
  </si>
  <si>
    <t>5525401, 402</t>
  </si>
  <si>
    <t>Lähetuskulu (s.h. sõidupiletid)</t>
  </si>
  <si>
    <t xml:space="preserve">Sõiduki kulud, auto.komp. </t>
  </si>
  <si>
    <t>Autoritasud</t>
  </si>
  <si>
    <t>500500, 552510</t>
  </si>
  <si>
    <t>25 lehte</t>
  </si>
  <si>
    <t>Varude muutus</t>
  </si>
  <si>
    <t>Muud kirjastamiskulud (foto, kujundus, hoiustamine, transport jt.)</t>
  </si>
  <si>
    <t>2025 EA</t>
  </si>
  <si>
    <t>2026EA-</t>
  </si>
  <si>
    <t>2025EA</t>
  </si>
  <si>
    <t>SA KULTUURILEHT  EELARVE 2026</t>
  </si>
  <si>
    <t>HTM tellimused koolidele</t>
  </si>
  <si>
    <t xml:space="preserve">Kinnitatud </t>
  </si>
  <si>
    <t>SA nõukogu koosoleku protokoll nr 114 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</si>
</sst>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b/>
      <sz val="10"/>
      <name val="Arial"/>
      <family val="2"/>
      <charset val="186"/>
    </font>
    <font>
      <i/>
      <sz val="8"/>
      <name val="Arial"/>
      <family val="2"/>
      <charset val="186"/>
    </font>
    <font>
      <sz val="8"/>
      <color indexed="10"/>
      <name val="Arial"/>
      <family val="2"/>
      <charset val="186"/>
    </font>
    <font>
      <b/>
      <sz val="8"/>
      <color indexed="10"/>
      <name val="Arial"/>
      <family val="2"/>
      <charset val="186"/>
    </font>
    <font>
      <b/>
      <i/>
      <sz val="8"/>
      <color indexed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theme="3" tint="0.39997558519241921"/>
      <name val="Arial"/>
      <family val="2"/>
      <charset val="186"/>
    </font>
    <font>
      <sz val="10"/>
      <color rgb="FFFF000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i/>
      <sz val="8"/>
      <color rgb="FFFF0000"/>
      <name val="Arial"/>
      <family val="2"/>
      <charset val="186"/>
    </font>
    <font>
      <b/>
      <sz val="10"/>
      <color theme="5" tint="-0.249977111117893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42"/>
      </top>
      <bottom style="thin">
        <color indexed="42"/>
      </bottom>
      <diagonal/>
    </border>
    <border>
      <left style="thin">
        <color indexed="64"/>
      </left>
      <right style="thin">
        <color indexed="64"/>
      </right>
      <top style="thin">
        <color indexed="43"/>
      </top>
      <bottom style="thin">
        <color indexed="4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43"/>
      </top>
      <bottom style="thin">
        <color indexed="43"/>
      </bottom>
      <diagonal/>
    </border>
    <border>
      <left style="thin">
        <color indexed="64"/>
      </left>
      <right style="thin">
        <color indexed="22"/>
      </right>
      <top style="thin">
        <color indexed="43"/>
      </top>
      <bottom style="thin">
        <color indexed="43"/>
      </bottom>
      <diagonal/>
    </border>
    <border>
      <left style="thin">
        <color indexed="64"/>
      </left>
      <right style="thin">
        <color indexed="64"/>
      </right>
      <top/>
      <bottom style="thin">
        <color indexed="4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164" fontId="2" fillId="0" borderId="2" xfId="0" applyNumberFormat="1" applyFont="1" applyBorder="1"/>
    <xf numFmtId="164" fontId="2" fillId="0" borderId="0" xfId="0" applyNumberFormat="1" applyFont="1"/>
    <xf numFmtId="0" fontId="2" fillId="0" borderId="0" xfId="0" applyFont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3" fillId="0" borderId="5" xfId="0" applyNumberFormat="1" applyFont="1" applyBorder="1"/>
    <xf numFmtId="164" fontId="3" fillId="0" borderId="5" xfId="0" applyNumberFormat="1" applyFont="1" applyBorder="1" applyAlignment="1">
      <alignment horizontal="center"/>
    </xf>
    <xf numFmtId="0" fontId="0" fillId="0" borderId="6" xfId="0" applyBorder="1"/>
    <xf numFmtId="164" fontId="3" fillId="0" borderId="7" xfId="0" applyNumberFormat="1" applyFont="1" applyBorder="1"/>
    <xf numFmtId="0" fontId="0" fillId="0" borderId="5" xfId="0" applyBorder="1"/>
    <xf numFmtId="164" fontId="3" fillId="0" borderId="6" xfId="0" applyNumberFormat="1" applyFont="1" applyBorder="1"/>
    <xf numFmtId="0" fontId="0" fillId="0" borderId="1" xfId="0" applyBorder="1"/>
    <xf numFmtId="0" fontId="0" fillId="0" borderId="2" xfId="0" applyBorder="1"/>
    <xf numFmtId="0" fontId="0" fillId="0" borderId="8" xfId="0" applyBorder="1"/>
    <xf numFmtId="0" fontId="0" fillId="0" borderId="3" xfId="0" applyBorder="1"/>
    <xf numFmtId="0" fontId="0" fillId="0" borderId="9" xfId="0" applyBorder="1"/>
    <xf numFmtId="3" fontId="3" fillId="0" borderId="9" xfId="0" applyNumberFormat="1" applyFont="1" applyBorder="1"/>
    <xf numFmtId="3" fontId="3" fillId="2" borderId="9" xfId="0" applyNumberFormat="1" applyFont="1" applyFill="1" applyBorder="1"/>
    <xf numFmtId="0" fontId="2" fillId="2" borderId="10" xfId="0" applyFont="1" applyFill="1" applyBorder="1"/>
    <xf numFmtId="0" fontId="2" fillId="0" borderId="10" xfId="0" applyFont="1" applyBorder="1"/>
    <xf numFmtId="0" fontId="3" fillId="0" borderId="10" xfId="0" applyFont="1" applyBorder="1"/>
    <xf numFmtId="0" fontId="3" fillId="2" borderId="10" xfId="0" applyFont="1" applyFill="1" applyBorder="1"/>
    <xf numFmtId="0" fontId="3" fillId="3" borderId="10" xfId="0" applyFont="1" applyFill="1" applyBorder="1"/>
    <xf numFmtId="3" fontId="2" fillId="0" borderId="10" xfId="0" applyNumberFormat="1" applyFont="1" applyBorder="1"/>
    <xf numFmtId="0" fontId="4" fillId="0" borderId="7" xfId="0" applyFont="1" applyBorder="1"/>
    <xf numFmtId="164" fontId="3" fillId="0" borderId="11" xfId="0" applyNumberFormat="1" applyFont="1" applyBorder="1"/>
    <xf numFmtId="3" fontId="2" fillId="0" borderId="0" xfId="0" applyNumberFormat="1" applyFont="1"/>
    <xf numFmtId="9" fontId="2" fillId="0" borderId="0" xfId="1" applyFont="1" applyBorder="1"/>
    <xf numFmtId="3" fontId="2" fillId="0" borderId="12" xfId="0" applyNumberFormat="1" applyFont="1" applyBorder="1"/>
    <xf numFmtId="3" fontId="2" fillId="0" borderId="9" xfId="0" applyNumberFormat="1" applyFont="1" applyBorder="1"/>
    <xf numFmtId="164" fontId="2" fillId="0" borderId="7" xfId="0" applyNumberFormat="1" applyFont="1" applyBorder="1"/>
    <xf numFmtId="164" fontId="2" fillId="0" borderId="13" xfId="0" applyNumberFormat="1" applyFont="1" applyBorder="1"/>
    <xf numFmtId="164" fontId="2" fillId="0" borderId="6" xfId="0" applyNumberFormat="1" applyFont="1" applyBorder="1"/>
    <xf numFmtId="3" fontId="8" fillId="0" borderId="10" xfId="0" applyNumberFormat="1" applyFont="1" applyBorder="1"/>
    <xf numFmtId="3" fontId="10" fillId="0" borderId="10" xfId="0" applyNumberFormat="1" applyFont="1" applyBorder="1"/>
    <xf numFmtId="3" fontId="8" fillId="0" borderId="9" xfId="0" applyNumberFormat="1" applyFont="1" applyBorder="1"/>
    <xf numFmtId="3" fontId="9" fillId="0" borderId="10" xfId="0" applyNumberFormat="1" applyFont="1" applyBorder="1"/>
    <xf numFmtId="3" fontId="9" fillId="0" borderId="9" xfId="0" applyNumberFormat="1" applyFont="1" applyBorder="1"/>
    <xf numFmtId="3" fontId="7" fillId="0" borderId="10" xfId="0" applyNumberFormat="1" applyFont="1" applyBorder="1"/>
    <xf numFmtId="3" fontId="3" fillId="0" borderId="10" xfId="0" applyNumberFormat="1" applyFont="1" applyBorder="1"/>
    <xf numFmtId="3" fontId="3" fillId="0" borderId="12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14" xfId="0" applyNumberFormat="1" applyFont="1" applyBorder="1"/>
    <xf numFmtId="14" fontId="2" fillId="0" borderId="0" xfId="0" applyNumberFormat="1" applyFont="1"/>
    <xf numFmtId="0" fontId="2" fillId="0" borderId="15" xfId="0" applyFont="1" applyBorder="1"/>
    <xf numFmtId="0" fontId="2" fillId="2" borderId="16" xfId="0" applyFont="1" applyFill="1" applyBorder="1"/>
    <xf numFmtId="0" fontId="2" fillId="0" borderId="16" xfId="0" applyFont="1" applyBorder="1"/>
    <xf numFmtId="0" fontId="3" fillId="0" borderId="16" xfId="0" applyFont="1" applyBorder="1"/>
    <xf numFmtId="0" fontId="6" fillId="0" borderId="11" xfId="0" applyFont="1" applyBorder="1"/>
    <xf numFmtId="164" fontId="2" fillId="0" borderId="14" xfId="0" applyNumberFormat="1" applyFont="1" applyBorder="1"/>
    <xf numFmtId="3" fontId="3" fillId="2" borderId="10" xfId="0" applyNumberFormat="1" applyFont="1" applyFill="1" applyBorder="1"/>
    <xf numFmtId="3" fontId="7" fillId="2" borderId="10" xfId="0" applyNumberFormat="1" applyFont="1" applyFill="1" applyBorder="1"/>
    <xf numFmtId="0" fontId="3" fillId="2" borderId="17" xfId="0" applyFont="1" applyFill="1" applyBorder="1"/>
    <xf numFmtId="3" fontId="3" fillId="2" borderId="18" xfId="0" applyNumberFormat="1" applyFont="1" applyFill="1" applyBorder="1"/>
    <xf numFmtId="164" fontId="3" fillId="0" borderId="4" xfId="0" applyNumberFormat="1" applyFont="1" applyBorder="1"/>
    <xf numFmtId="3" fontId="13" fillId="0" borderId="10" xfId="0" applyNumberFormat="1" applyFont="1" applyBorder="1"/>
    <xf numFmtId="0" fontId="12" fillId="0" borderId="0" xfId="0" applyFont="1"/>
    <xf numFmtId="0" fontId="4" fillId="0" borderId="10" xfId="0" applyFont="1" applyBorder="1"/>
    <xf numFmtId="3" fontId="5" fillId="0" borderId="10" xfId="0" applyNumberFormat="1" applyFont="1" applyBorder="1"/>
    <xf numFmtId="0" fontId="11" fillId="0" borderId="0" xfId="0" applyFont="1"/>
    <xf numFmtId="0" fontId="13" fillId="0" borderId="0" xfId="0" applyFont="1"/>
    <xf numFmtId="3" fontId="3" fillId="4" borderId="10" xfId="0" applyNumberFormat="1" applyFont="1" applyFill="1" applyBorder="1"/>
    <xf numFmtId="3" fontId="2" fillId="4" borderId="9" xfId="0" applyNumberFormat="1" applyFont="1" applyFill="1" applyBorder="1"/>
    <xf numFmtId="3" fontId="3" fillId="4" borderId="9" xfId="0" applyNumberFormat="1" applyFont="1" applyFill="1" applyBorder="1"/>
    <xf numFmtId="0" fontId="14" fillId="0" borderId="0" xfId="0" applyFont="1"/>
    <xf numFmtId="0" fontId="15" fillId="0" borderId="0" xfId="0" applyFont="1"/>
    <xf numFmtId="3" fontId="13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applyNumberFormat="1" applyFont="1"/>
    <xf numFmtId="0" fontId="3" fillId="0" borderId="7" xfId="0" applyFont="1" applyBorder="1"/>
    <xf numFmtId="16" fontId="11" fillId="0" borderId="0" xfId="0" applyNumberFormat="1" applyFont="1"/>
    <xf numFmtId="0" fontId="1" fillId="0" borderId="0" xfId="0" applyFont="1"/>
    <xf numFmtId="3" fontId="5" fillId="2" borderId="10" xfId="0" applyNumberFormat="1" applyFont="1" applyFill="1" applyBorder="1"/>
    <xf numFmtId="0" fontId="1" fillId="0" borderId="9" xfId="0" applyFont="1" applyBorder="1"/>
    <xf numFmtId="3" fontId="13" fillId="0" borderId="9" xfId="0" applyNumberFormat="1" applyFont="1" applyBorder="1"/>
    <xf numFmtId="3" fontId="7" fillId="0" borderId="12" xfId="0" applyNumberFormat="1" applyFont="1" applyBorder="1"/>
    <xf numFmtId="3" fontId="5" fillId="0" borderId="12" xfId="0" applyNumberFormat="1" applyFont="1" applyBorder="1"/>
    <xf numFmtId="3" fontId="18" fillId="0" borderId="10" xfId="0" applyNumberFormat="1" applyFont="1" applyBorder="1"/>
    <xf numFmtId="3" fontId="13" fillId="0" borderId="12" xfId="0" applyNumberFormat="1" applyFont="1" applyBorder="1"/>
    <xf numFmtId="3" fontId="18" fillId="0" borderId="12" xfId="0" applyNumberFormat="1" applyFont="1" applyBorder="1"/>
    <xf numFmtId="0" fontId="2" fillId="0" borderId="2" xfId="0" applyFont="1" applyBorder="1"/>
    <xf numFmtId="49" fontId="2" fillId="0" borderId="2" xfId="0" applyNumberFormat="1" applyFont="1" applyBorder="1"/>
    <xf numFmtId="3" fontId="5" fillId="5" borderId="10" xfId="0" applyNumberFormat="1" applyFont="1" applyFill="1" applyBorder="1"/>
    <xf numFmtId="3" fontId="5" fillId="2" borderId="19" xfId="0" applyNumberFormat="1" applyFont="1" applyFill="1" applyBorder="1"/>
    <xf numFmtId="3" fontId="3" fillId="6" borderId="10" xfId="0" applyNumberFormat="1" applyFont="1" applyFill="1" applyBorder="1"/>
    <xf numFmtId="3" fontId="2" fillId="6" borderId="10" xfId="0" applyNumberFormat="1" applyFont="1" applyFill="1" applyBorder="1"/>
    <xf numFmtId="3" fontId="19" fillId="0" borderId="0" xfId="0" applyNumberFormat="1" applyFont="1"/>
    <xf numFmtId="0" fontId="2" fillId="0" borderId="20" xfId="0" applyFont="1" applyBorder="1"/>
    <xf numFmtId="0" fontId="0" fillId="0" borderId="4" xfId="0" applyBorder="1"/>
    <xf numFmtId="0" fontId="2" fillId="0" borderId="4" xfId="0" applyFont="1" applyBorder="1"/>
    <xf numFmtId="0" fontId="2" fillId="0" borderId="12" xfId="0" applyFont="1" applyBorder="1"/>
    <xf numFmtId="0" fontId="20" fillId="0" borderId="0" xfId="0" applyFont="1"/>
    <xf numFmtId="3" fontId="20" fillId="0" borderId="0" xfId="0" applyNumberFormat="1" applyFont="1"/>
    <xf numFmtId="3" fontId="21" fillId="0" borderId="0" xfId="0" applyNumberFormat="1" applyFont="1"/>
    <xf numFmtId="0" fontId="2" fillId="0" borderId="10" xfId="0" applyFont="1" applyBorder="1" applyAlignment="1">
      <alignment horizontal="left"/>
    </xf>
    <xf numFmtId="164" fontId="3" fillId="0" borderId="0" xfId="0" applyNumberFormat="1" applyFont="1"/>
    <xf numFmtId="0" fontId="22" fillId="0" borderId="0" xfId="0" applyFont="1"/>
    <xf numFmtId="3" fontId="23" fillId="0" borderId="10" xfId="0" applyNumberFormat="1" applyFont="1" applyBorder="1"/>
    <xf numFmtId="3" fontId="26" fillId="0" borderId="0" xfId="0" applyNumberFormat="1" applyFont="1"/>
    <xf numFmtId="3" fontId="27" fillId="0" borderId="0" xfId="0" applyNumberFormat="1" applyFont="1"/>
  </cellXfs>
  <cellStyles count="2">
    <cellStyle name="Normaallaad" xfId="0" builtinId="0"/>
    <cellStyle name="Prots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79"/>
  <sheetViews>
    <sheetView tabSelected="1" zoomScale="95" zoomScaleNormal="9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22.7109375" customWidth="1"/>
    <col min="2" max="2" width="10.28515625" customWidth="1"/>
    <col min="3" max="3" width="8.5703125" customWidth="1"/>
    <col min="4" max="4" width="7.42578125" hidden="1" customWidth="1"/>
    <col min="5" max="5" width="4" hidden="1" customWidth="1"/>
    <col min="6" max="6" width="8.28515625" customWidth="1"/>
    <col min="7" max="7" width="0.140625" customWidth="1"/>
    <col min="8" max="8" width="3.7109375" hidden="1" customWidth="1"/>
    <col min="9" max="9" width="8.42578125" customWidth="1"/>
    <col min="10" max="10" width="8.28515625" hidden="1" customWidth="1"/>
    <col min="11" max="11" width="4.140625" hidden="1" customWidth="1"/>
    <col min="12" max="12" width="8" customWidth="1"/>
    <col min="13" max="13" width="0.140625" customWidth="1"/>
    <col min="14" max="14" width="3.85546875" hidden="1" customWidth="1"/>
    <col min="15" max="15" width="7.85546875" customWidth="1"/>
    <col min="16" max="16" width="0.140625" hidden="1" customWidth="1"/>
    <col min="17" max="17" width="3.85546875" hidden="1" customWidth="1"/>
    <col min="18" max="18" width="0.140625" hidden="1" customWidth="1"/>
    <col min="19" max="19" width="9" customWidth="1"/>
    <col min="20" max="20" width="0.140625" customWidth="1"/>
    <col min="21" max="21" width="4.140625" hidden="1" customWidth="1"/>
    <col min="22" max="22" width="8.5703125" customWidth="1"/>
    <col min="23" max="23" width="8.28515625" hidden="1" customWidth="1"/>
    <col min="24" max="24" width="4.140625" hidden="1" customWidth="1"/>
    <col min="25" max="25" width="8" customWidth="1"/>
    <col min="26" max="26" width="7.5703125" hidden="1" customWidth="1"/>
    <col min="27" max="27" width="4.7109375" hidden="1" customWidth="1"/>
    <col min="28" max="28" width="9.140625" customWidth="1"/>
    <col min="29" max="29" width="0.140625" customWidth="1"/>
    <col min="30" max="30" width="5.42578125" hidden="1" customWidth="1"/>
    <col min="31" max="31" width="9.28515625" customWidth="1"/>
    <col min="32" max="32" width="0.140625" customWidth="1"/>
    <col min="33" max="33" width="4.140625" hidden="1" customWidth="1"/>
    <col min="34" max="34" width="8.42578125" customWidth="1"/>
    <col min="35" max="35" width="0.140625" customWidth="1"/>
    <col min="36" max="36" width="4.28515625" hidden="1" customWidth="1"/>
    <col min="37" max="37" width="9.28515625" customWidth="1"/>
    <col min="38" max="38" width="6.5703125" hidden="1" customWidth="1"/>
    <col min="39" max="39" width="4.28515625" hidden="1" customWidth="1"/>
    <col min="40" max="40" width="8.7109375" customWidth="1"/>
    <col min="41" max="41" width="7" hidden="1" customWidth="1"/>
    <col min="42" max="42" width="4.140625" hidden="1" customWidth="1"/>
    <col min="43" max="43" width="9.5703125" customWidth="1"/>
    <col min="44" max="44" width="0.140625" customWidth="1"/>
    <col min="45" max="45" width="4.7109375" hidden="1" customWidth="1"/>
    <col min="46" max="46" width="9.28515625" customWidth="1"/>
    <col min="47" max="47" width="0.140625" customWidth="1"/>
    <col min="48" max="48" width="4.7109375" hidden="1" customWidth="1"/>
    <col min="49" max="49" width="9.140625" customWidth="1"/>
    <col min="50" max="50" width="7.85546875" hidden="1" customWidth="1"/>
    <col min="51" max="51" width="5" hidden="1" customWidth="1"/>
    <col min="52" max="52" width="10.42578125" customWidth="1"/>
    <col min="53" max="53" width="9.140625" hidden="1" customWidth="1"/>
    <col min="54" max="54" width="5" hidden="1" customWidth="1"/>
    <col min="57" max="57" width="9.5703125" bestFit="1" customWidth="1"/>
    <col min="58" max="58" width="12" bestFit="1" customWidth="1"/>
    <col min="59" max="59" width="9.5703125" bestFit="1" customWidth="1"/>
  </cols>
  <sheetData>
    <row r="1" spans="1:59" x14ac:dyDescent="0.2">
      <c r="A1" s="1" t="s">
        <v>104</v>
      </c>
      <c r="B1" s="52" t="s">
        <v>102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14"/>
      <c r="BB1" s="16"/>
      <c r="BC1" s="14"/>
      <c r="BD1" s="14"/>
    </row>
    <row r="2" spans="1:59" x14ac:dyDescent="0.2">
      <c r="A2" s="85" t="s">
        <v>105</v>
      </c>
      <c r="B2" s="53"/>
      <c r="C2" s="4"/>
      <c r="D2" s="4"/>
      <c r="E2" s="3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86"/>
      <c r="T2" s="3"/>
      <c r="U2" s="3"/>
      <c r="V2" s="3"/>
      <c r="W2" s="4"/>
      <c r="X2" s="4"/>
      <c r="Y2" s="4"/>
      <c r="Z2" s="4"/>
      <c r="AA2" s="4"/>
      <c r="AB2" s="4"/>
      <c r="AC2" s="72"/>
      <c r="AD2" s="4"/>
      <c r="AE2" s="4"/>
      <c r="AF2" s="72"/>
      <c r="AG2" s="4"/>
      <c r="AH2" s="5"/>
      <c r="AI2" s="5"/>
      <c r="AJ2" s="5"/>
      <c r="AK2" s="5"/>
      <c r="AL2" s="5"/>
      <c r="AM2" s="5"/>
      <c r="AN2" s="5"/>
      <c r="AO2" s="5"/>
      <c r="AP2" s="5"/>
      <c r="AQ2" s="5" t="s">
        <v>96</v>
      </c>
      <c r="AR2" s="5"/>
      <c r="AS2" s="5"/>
      <c r="AT2" s="5"/>
      <c r="AU2" s="5"/>
      <c r="AV2" s="5"/>
      <c r="AX2" s="15"/>
      <c r="AY2" s="15"/>
      <c r="AZ2" s="3"/>
      <c r="BA2" s="15"/>
      <c r="BB2" s="17"/>
    </row>
    <row r="3" spans="1:59" x14ac:dyDescent="0.2">
      <c r="A3" s="48" t="s">
        <v>0</v>
      </c>
      <c r="B3" s="48"/>
      <c r="C3" s="28" t="s">
        <v>6</v>
      </c>
      <c r="D3" s="12"/>
      <c r="E3" s="8"/>
      <c r="F3" s="27" t="s">
        <v>4</v>
      </c>
      <c r="G3" s="8"/>
      <c r="H3" s="8"/>
      <c r="I3" s="27" t="s">
        <v>9</v>
      </c>
      <c r="J3" s="8"/>
      <c r="K3" s="8"/>
      <c r="L3" s="27" t="s">
        <v>2</v>
      </c>
      <c r="M3" s="8"/>
      <c r="N3" s="8"/>
      <c r="O3" s="27" t="s">
        <v>3</v>
      </c>
      <c r="P3" s="8"/>
      <c r="Q3" s="8"/>
      <c r="R3" s="8"/>
      <c r="S3" s="27" t="s">
        <v>10</v>
      </c>
      <c r="T3" s="44"/>
      <c r="U3" s="45"/>
      <c r="V3" s="46" t="s">
        <v>8</v>
      </c>
      <c r="W3" s="12"/>
      <c r="X3" s="13"/>
      <c r="Y3" s="27" t="s">
        <v>1</v>
      </c>
      <c r="Z3" s="8"/>
      <c r="AA3" s="8"/>
      <c r="AB3" s="27" t="s">
        <v>7</v>
      </c>
      <c r="AC3" s="9"/>
      <c r="AD3" s="9"/>
      <c r="AE3" s="74" t="s">
        <v>74</v>
      </c>
      <c r="AF3" s="9"/>
      <c r="AG3" s="9"/>
      <c r="AH3" s="11" t="s">
        <v>5</v>
      </c>
      <c r="AI3" s="12"/>
      <c r="AJ3" s="13"/>
      <c r="AK3" s="11" t="s">
        <v>76</v>
      </c>
      <c r="AL3" s="12"/>
      <c r="AM3" s="13"/>
      <c r="AN3" s="27" t="s">
        <v>44</v>
      </c>
      <c r="AO3" s="8"/>
      <c r="AP3" s="8"/>
      <c r="AQ3" s="74" t="s">
        <v>84</v>
      </c>
      <c r="AR3" s="8"/>
      <c r="AS3" s="8"/>
      <c r="AT3" s="11" t="s">
        <v>86</v>
      </c>
      <c r="AU3" s="8"/>
      <c r="AV3" s="8"/>
      <c r="AW3" s="11" t="s">
        <v>11</v>
      </c>
      <c r="AX3" s="12"/>
      <c r="AY3" s="13"/>
      <c r="AZ3" s="58" t="s">
        <v>12</v>
      </c>
      <c r="BA3" s="15"/>
      <c r="BB3" s="10"/>
      <c r="BC3" s="92" t="s">
        <v>99</v>
      </c>
      <c r="BD3" s="92" t="s">
        <v>100</v>
      </c>
    </row>
    <row r="4" spans="1:59" x14ac:dyDescent="0.2">
      <c r="A4" s="48"/>
      <c r="B4" s="48" t="s">
        <v>13</v>
      </c>
      <c r="C4" s="33" t="s">
        <v>46</v>
      </c>
      <c r="D4" s="34" t="s">
        <v>42</v>
      </c>
      <c r="E4" s="35" t="s">
        <v>43</v>
      </c>
      <c r="F4" s="33" t="s">
        <v>46</v>
      </c>
      <c r="G4" s="33" t="s">
        <v>42</v>
      </c>
      <c r="H4" s="33" t="s">
        <v>43</v>
      </c>
      <c r="I4" s="33" t="s">
        <v>46</v>
      </c>
      <c r="J4" s="34" t="s">
        <v>42</v>
      </c>
      <c r="K4" s="34" t="s">
        <v>43</v>
      </c>
      <c r="L4" s="33" t="s">
        <v>46</v>
      </c>
      <c r="M4" s="34" t="s">
        <v>42</v>
      </c>
      <c r="N4" s="34" t="s">
        <v>43</v>
      </c>
      <c r="O4" s="33" t="s">
        <v>46</v>
      </c>
      <c r="P4" s="34" t="s">
        <v>42</v>
      </c>
      <c r="Q4" s="34" t="s">
        <v>43</v>
      </c>
      <c r="R4" s="33" t="s">
        <v>88</v>
      </c>
      <c r="S4" s="33" t="s">
        <v>46</v>
      </c>
      <c r="T4" s="34" t="s">
        <v>42</v>
      </c>
      <c r="U4" s="34" t="s">
        <v>43</v>
      </c>
      <c r="V4" s="33" t="s">
        <v>46</v>
      </c>
      <c r="W4" s="34" t="s">
        <v>42</v>
      </c>
      <c r="X4" s="34" t="s">
        <v>43</v>
      </c>
      <c r="Y4" s="33" t="s">
        <v>46</v>
      </c>
      <c r="Z4" s="34" t="s">
        <v>42</v>
      </c>
      <c r="AA4" s="34" t="s">
        <v>43</v>
      </c>
      <c r="AB4" s="33" t="s">
        <v>46</v>
      </c>
      <c r="AC4" s="7" t="s">
        <v>42</v>
      </c>
      <c r="AD4" s="7" t="s">
        <v>43</v>
      </c>
      <c r="AE4" s="33" t="s">
        <v>46</v>
      </c>
      <c r="AF4" s="7" t="s">
        <v>42</v>
      </c>
      <c r="AG4" s="7" t="s">
        <v>43</v>
      </c>
      <c r="AH4" s="33" t="s">
        <v>46</v>
      </c>
      <c r="AI4" s="7" t="s">
        <v>42</v>
      </c>
      <c r="AJ4" s="7" t="s">
        <v>43</v>
      </c>
      <c r="AK4" s="33" t="s">
        <v>46</v>
      </c>
      <c r="AL4" s="7" t="s">
        <v>42</v>
      </c>
      <c r="AM4" s="7" t="s">
        <v>43</v>
      </c>
      <c r="AN4" s="33" t="s">
        <v>46</v>
      </c>
      <c r="AO4" s="7" t="s">
        <v>42</v>
      </c>
      <c r="AP4" s="7" t="s">
        <v>43</v>
      </c>
      <c r="AQ4" s="33" t="s">
        <v>46</v>
      </c>
      <c r="AR4" s="7" t="s">
        <v>42</v>
      </c>
      <c r="AS4" s="7" t="s">
        <v>43</v>
      </c>
      <c r="AT4" s="53" t="s">
        <v>46</v>
      </c>
      <c r="AU4" s="53" t="s">
        <v>42</v>
      </c>
      <c r="AV4" s="53" t="s">
        <v>43</v>
      </c>
      <c r="AW4" s="53" t="s">
        <v>46</v>
      </c>
      <c r="AX4" s="7" t="s">
        <v>42</v>
      </c>
      <c r="AY4" s="7" t="s">
        <v>43</v>
      </c>
      <c r="AZ4" s="7" t="s">
        <v>46</v>
      </c>
      <c r="BA4" s="6" t="s">
        <v>42</v>
      </c>
      <c r="BB4" s="7" t="s">
        <v>43</v>
      </c>
      <c r="BC4" s="93"/>
      <c r="BD4" s="94" t="s">
        <v>101</v>
      </c>
    </row>
    <row r="5" spans="1:59" x14ac:dyDescent="0.2">
      <c r="A5" s="56" t="s">
        <v>14</v>
      </c>
      <c r="B5" s="49"/>
      <c r="C5" s="57">
        <f>SUM(C7+C14)</f>
        <v>359512</v>
      </c>
      <c r="D5" s="57">
        <f>SUM(D7+D14+D21)</f>
        <v>0</v>
      </c>
      <c r="E5" s="55">
        <f>SUM(D5/C5*100)</f>
        <v>0</v>
      </c>
      <c r="F5" s="57">
        <f>SUM(F7+F14)</f>
        <v>250895</v>
      </c>
      <c r="G5" s="57">
        <f>SUM(G7+G14+G21)</f>
        <v>0</v>
      </c>
      <c r="H5" s="55">
        <f t="shared" ref="H5:H49" si="0">SUM(G5/F5*100)</f>
        <v>0</v>
      </c>
      <c r="I5" s="57">
        <f>SUM(I7+I14)</f>
        <v>99440</v>
      </c>
      <c r="J5" s="57">
        <f>SUM(J7+J14+J21)</f>
        <v>0</v>
      </c>
      <c r="K5" s="55">
        <f>SUM(J5/I5*100)</f>
        <v>0</v>
      </c>
      <c r="L5" s="57">
        <f>SUM(L7+L14)</f>
        <v>340213</v>
      </c>
      <c r="M5" s="57">
        <f>SUM(M7+M14+M21)</f>
        <v>0</v>
      </c>
      <c r="N5" s="55">
        <f>SUM(M5/L5*100)</f>
        <v>0</v>
      </c>
      <c r="O5" s="57">
        <f>SUM(O7+O14)</f>
        <v>243530</v>
      </c>
      <c r="P5" s="57">
        <f>SUM(P7+P14+P21)</f>
        <v>0</v>
      </c>
      <c r="Q5" s="55">
        <f>SUM(P5/O5*100)</f>
        <v>0</v>
      </c>
      <c r="R5" s="57">
        <f>SUM(R7+R14+R21)</f>
        <v>0</v>
      </c>
      <c r="S5" s="57">
        <f>SUM(S7+S14)</f>
        <v>156459</v>
      </c>
      <c r="T5" s="57">
        <f>SUM(T7+T14+T21)</f>
        <v>0</v>
      </c>
      <c r="U5" s="55">
        <f t="shared" ref="U5:U49" si="1">SUM(T5/S5*100)</f>
        <v>0</v>
      </c>
      <c r="V5" s="57">
        <f>SUM(V7+V14)</f>
        <v>726610</v>
      </c>
      <c r="W5" s="57">
        <f>SUM(W7+W14+W21)</f>
        <v>0</v>
      </c>
      <c r="X5" s="55">
        <f t="shared" ref="X5:X49" si="2">SUM(W5/V5*100)</f>
        <v>0</v>
      </c>
      <c r="Y5" s="57">
        <f>SUM(Y7+Y14)</f>
        <v>247493</v>
      </c>
      <c r="Z5" s="57">
        <f>SUM(Z7+Z14+Z21)</f>
        <v>0</v>
      </c>
      <c r="AA5" s="55">
        <f t="shared" ref="AA5:AA49" si="3">SUM(Z5/Y5*100)</f>
        <v>0</v>
      </c>
      <c r="AB5" s="57">
        <f>SUM(AB7+AB14)</f>
        <v>204613</v>
      </c>
      <c r="AC5" s="57">
        <f>SUM(AC7+AC14+AC21)</f>
        <v>0</v>
      </c>
      <c r="AD5" s="55">
        <f t="shared" ref="AD5:AD49" si="4">SUM(AC5/AB5*100)</f>
        <v>0</v>
      </c>
      <c r="AE5" s="57">
        <f>SUM(AE7+AE14)</f>
        <v>133851</v>
      </c>
      <c r="AF5" s="57">
        <f>SUM(AF7+AF14+AF21)</f>
        <v>0</v>
      </c>
      <c r="AG5" s="55">
        <f>SUM(AF5/AE5*100)</f>
        <v>0</v>
      </c>
      <c r="AH5" s="57">
        <f>SUM(AH7+AH14)</f>
        <v>247005</v>
      </c>
      <c r="AI5" s="57">
        <f>SUM(AI7+AI14+AI21)</f>
        <v>0</v>
      </c>
      <c r="AJ5" s="55">
        <f t="shared" ref="AJ5:AJ49" si="5">SUM(AI5/AH5*100)</f>
        <v>0</v>
      </c>
      <c r="AK5" s="57">
        <f>SUM(AK7+AK14)</f>
        <v>141500</v>
      </c>
      <c r="AL5" s="57">
        <f>SUM(AL7+AL14+AL21)</f>
        <v>0</v>
      </c>
      <c r="AM5" s="55">
        <f t="shared" ref="AM5" si="6">SUM(AL5/AK5*100)</f>
        <v>0</v>
      </c>
      <c r="AN5" s="57">
        <f>SUM(AN7+AN14)</f>
        <v>447978</v>
      </c>
      <c r="AO5" s="57">
        <f>SUM(AO7+AO14+AO21)</f>
        <v>0</v>
      </c>
      <c r="AP5" s="55">
        <f t="shared" ref="AP5:AP49" si="7">SUM(AO5/AN5*100)</f>
        <v>0</v>
      </c>
      <c r="AQ5" s="57">
        <f>SUM(AQ7+AQ14)</f>
        <v>100779</v>
      </c>
      <c r="AR5" s="57">
        <f>SUM(AR7+AR14+AR21)</f>
        <v>0</v>
      </c>
      <c r="AS5" s="55">
        <f t="shared" ref="AS5" si="8">SUM(AR5/AQ5*100)</f>
        <v>0</v>
      </c>
      <c r="AT5" s="57">
        <f>SUM(AT7+AT14)</f>
        <v>301467</v>
      </c>
      <c r="AU5" s="57">
        <f>SUM(AU7+AU14+AU21)</f>
        <v>0</v>
      </c>
      <c r="AV5" s="55">
        <f t="shared" ref="AV5" si="9">SUM(AU5/AT5*100)</f>
        <v>0</v>
      </c>
      <c r="AW5" s="57">
        <f>SUM(AW7+AW14+AW21)</f>
        <v>624267</v>
      </c>
      <c r="AX5" s="57">
        <f>SUM(AX7+AX14+AX21)</f>
        <v>0</v>
      </c>
      <c r="AY5" s="55">
        <f t="shared" ref="AY5:AY52" si="10">SUM(AX5/AW5*100)</f>
        <v>0</v>
      </c>
      <c r="AZ5" s="57">
        <f>SUM(AZ7+AZ14+AZ21)-1</f>
        <v>4625611</v>
      </c>
      <c r="BA5" s="57">
        <f>SUM(BA7+BA14+BA21)</f>
        <v>0</v>
      </c>
      <c r="BB5" s="88">
        <f t="shared" ref="BB5:BB52" si="11">SUM(BA5/AZ5*100)</f>
        <v>0</v>
      </c>
      <c r="BC5" s="43">
        <v>4371803</v>
      </c>
      <c r="BD5" s="43">
        <f>SUM(AZ5-BC5)</f>
        <v>253808</v>
      </c>
      <c r="BG5" s="71"/>
    </row>
    <row r="6" spans="1:59" x14ac:dyDescent="0.2">
      <c r="A6" s="22"/>
      <c r="B6" s="50"/>
      <c r="C6" s="26"/>
      <c r="D6" s="26"/>
      <c r="E6" s="41"/>
      <c r="F6" s="26"/>
      <c r="G6" s="26"/>
      <c r="H6" s="41"/>
      <c r="I6" s="26"/>
      <c r="J6" s="26"/>
      <c r="K6" s="41"/>
      <c r="L6" s="31"/>
      <c r="M6" s="32"/>
      <c r="N6" s="41"/>
      <c r="O6" s="32"/>
      <c r="P6" s="32"/>
      <c r="Q6" s="41"/>
      <c r="R6" s="80"/>
      <c r="S6" s="32"/>
      <c r="T6" s="32"/>
      <c r="U6" s="41"/>
      <c r="V6" s="32"/>
      <c r="W6" s="38"/>
      <c r="X6" s="41"/>
      <c r="Y6" s="32"/>
      <c r="Z6" s="38"/>
      <c r="AA6" s="41"/>
      <c r="AB6" s="32"/>
      <c r="AC6" s="32"/>
      <c r="AD6" s="41"/>
      <c r="AE6" s="32"/>
      <c r="AF6" s="32"/>
      <c r="AG6" s="41"/>
      <c r="AH6" s="32"/>
      <c r="AI6" s="38"/>
      <c r="AJ6" s="41"/>
      <c r="AK6" s="32"/>
      <c r="AL6" s="38"/>
      <c r="AM6" s="41"/>
      <c r="AN6" s="32"/>
      <c r="AO6" s="38"/>
      <c r="AP6" s="41"/>
      <c r="AQ6" s="32"/>
      <c r="AR6" s="38"/>
      <c r="AS6" s="41"/>
      <c r="AT6" s="31"/>
      <c r="AU6" s="31"/>
      <c r="AV6" s="80"/>
      <c r="AW6" s="32"/>
      <c r="AX6" s="38"/>
      <c r="AY6" s="41"/>
      <c r="AZ6" s="66"/>
      <c r="BA6" s="18"/>
      <c r="BB6" s="41"/>
      <c r="BC6" s="31"/>
      <c r="BD6" s="31"/>
    </row>
    <row r="7" spans="1:59" x14ac:dyDescent="0.2">
      <c r="A7" s="23" t="s">
        <v>15</v>
      </c>
      <c r="B7" s="51">
        <v>32</v>
      </c>
      <c r="C7" s="42">
        <f>SUM(C8:C12)</f>
        <v>26200</v>
      </c>
      <c r="D7" s="42">
        <f>SUM(D8:D12)</f>
        <v>0</v>
      </c>
      <c r="E7" s="41">
        <f>SUM(D7/C7*100)</f>
        <v>0</v>
      </c>
      <c r="F7" s="42">
        <f>SUM(F8:F12)</f>
        <v>8250</v>
      </c>
      <c r="G7" s="42">
        <f>SUM(G8:G12)</f>
        <v>0</v>
      </c>
      <c r="H7" s="41">
        <f t="shared" si="0"/>
        <v>0</v>
      </c>
      <c r="I7" s="42">
        <f>SUM(I8:I12)</f>
        <v>5680</v>
      </c>
      <c r="J7" s="42">
        <f>SUM(J8:J12)</f>
        <v>0</v>
      </c>
      <c r="K7" s="41">
        <f>SUM(J7/I7*100)</f>
        <v>0</v>
      </c>
      <c r="L7" s="42">
        <f>SUM(L8:L12)</f>
        <v>26400</v>
      </c>
      <c r="M7" s="42">
        <f>SUM(M8:M12)</f>
        <v>0</v>
      </c>
      <c r="N7" s="41">
        <f>SUM(M7/L7*100)</f>
        <v>0</v>
      </c>
      <c r="O7" s="42">
        <f>SUM(O8:O12)</f>
        <v>133700</v>
      </c>
      <c r="P7" s="42">
        <f>SUM(P8:P12)</f>
        <v>0</v>
      </c>
      <c r="Q7" s="41">
        <f>SUM(P7/O7*100)</f>
        <v>0</v>
      </c>
      <c r="R7" s="42">
        <f>SUM(R8:R12)</f>
        <v>0</v>
      </c>
      <c r="S7" s="42">
        <f>SUM(S8:S12)</f>
        <v>14000</v>
      </c>
      <c r="T7" s="42">
        <f>SUM(T8:T12)</f>
        <v>0</v>
      </c>
      <c r="U7" s="41">
        <f t="shared" si="1"/>
        <v>0</v>
      </c>
      <c r="V7" s="42">
        <f>SUM(V8:V12)</f>
        <v>113900</v>
      </c>
      <c r="W7" s="42">
        <f>SUM(W8:W12)</f>
        <v>0</v>
      </c>
      <c r="X7" s="41">
        <f t="shared" si="2"/>
        <v>0</v>
      </c>
      <c r="Y7" s="42">
        <f>SUM(Y8:Y12)</f>
        <v>12350</v>
      </c>
      <c r="Z7" s="42">
        <f>SUM(Z8:Z12)</f>
        <v>0</v>
      </c>
      <c r="AA7" s="41">
        <f t="shared" si="3"/>
        <v>0</v>
      </c>
      <c r="AB7" s="42">
        <f>SUM(AB8:AB12)</f>
        <v>90100</v>
      </c>
      <c r="AC7" s="42">
        <f>SUM(AC8:AC12)</f>
        <v>0</v>
      </c>
      <c r="AD7" s="41">
        <f t="shared" si="4"/>
        <v>0</v>
      </c>
      <c r="AE7" s="42">
        <f>SUM(AE8:AE12)</f>
        <v>18700</v>
      </c>
      <c r="AF7" s="42">
        <f>SUM(AF8:AF12)</f>
        <v>0</v>
      </c>
      <c r="AG7" s="41">
        <f>SUM(AF7/AE7*100)</f>
        <v>0</v>
      </c>
      <c r="AH7" s="42">
        <f>SUM(AH8:AH12)</f>
        <v>19750</v>
      </c>
      <c r="AI7" s="42">
        <f>SUM(AI8:AI12)</f>
        <v>0</v>
      </c>
      <c r="AJ7" s="41">
        <f t="shared" si="5"/>
        <v>0</v>
      </c>
      <c r="AK7" s="42">
        <f>SUM(AK8:AK12)</f>
        <v>14100</v>
      </c>
      <c r="AL7" s="42">
        <f>SUM(AL8:AL12)</f>
        <v>0</v>
      </c>
      <c r="AM7" s="41">
        <f t="shared" ref="AM7" si="12">SUM(AL7/AK7*100)</f>
        <v>0</v>
      </c>
      <c r="AN7" s="42">
        <f>SUM(AN8:AN12)</f>
        <v>136500</v>
      </c>
      <c r="AO7" s="42">
        <f>SUM(AO8:AO12)</f>
        <v>0</v>
      </c>
      <c r="AP7" s="41">
        <f t="shared" si="7"/>
        <v>0</v>
      </c>
      <c r="AQ7" s="42">
        <f>SUM(AQ8:AQ12)</f>
        <v>2840</v>
      </c>
      <c r="AR7" s="42">
        <f>SUM(AR8:AR12)</f>
        <v>0</v>
      </c>
      <c r="AS7" s="41">
        <f t="shared" ref="AS7:AS11" si="13">SUM(AR7/AQ7*100)</f>
        <v>0</v>
      </c>
      <c r="AT7" s="42">
        <f>SUM(AT8:AT12)</f>
        <v>37280</v>
      </c>
      <c r="AU7" s="42">
        <f>SUM(AU8:AU12)</f>
        <v>0</v>
      </c>
      <c r="AV7" s="41">
        <f t="shared" ref="AV7:AV11" si="14">SUM(AU7/AT7*100)</f>
        <v>0</v>
      </c>
      <c r="AW7" s="42">
        <f>SUM(AW8:AW12)</f>
        <v>44500</v>
      </c>
      <c r="AX7" s="42">
        <f>SUM(AX8:AX12)</f>
        <v>0</v>
      </c>
      <c r="AY7" s="41">
        <f t="shared" si="10"/>
        <v>0</v>
      </c>
      <c r="AZ7" s="65">
        <f>SUM(AZ8:AZ12)</f>
        <v>704250</v>
      </c>
      <c r="BA7" s="42">
        <f>SUM(BA8:BA12)</f>
        <v>0</v>
      </c>
      <c r="BB7" s="41">
        <f t="shared" ref="BB7" si="15">SUM(BA7/AZ7*100)</f>
        <v>0</v>
      </c>
      <c r="BC7" s="43">
        <f>SUM(BC8:BC12)</f>
        <v>636700</v>
      </c>
      <c r="BD7" s="43">
        <f>SUM(BD8:BD12)</f>
        <v>67550</v>
      </c>
    </row>
    <row r="8" spans="1:59" x14ac:dyDescent="0.2">
      <c r="A8" s="22" t="s">
        <v>16</v>
      </c>
      <c r="B8" s="50">
        <v>322140</v>
      </c>
      <c r="C8" s="59"/>
      <c r="D8" s="26"/>
      <c r="E8" s="82"/>
      <c r="F8" s="59"/>
      <c r="G8" s="26"/>
      <c r="H8" s="82"/>
      <c r="I8" s="59"/>
      <c r="J8" s="26"/>
      <c r="K8" s="82"/>
      <c r="L8" s="83"/>
      <c r="M8" s="32"/>
      <c r="N8" s="82"/>
      <c r="O8" s="79"/>
      <c r="P8" s="79"/>
      <c r="Q8" s="82"/>
      <c r="R8" s="82"/>
      <c r="S8" s="26">
        <v>5000</v>
      </c>
      <c r="T8" s="32"/>
      <c r="U8" s="62">
        <f t="shared" si="1"/>
        <v>0</v>
      </c>
      <c r="V8" s="26">
        <v>18000</v>
      </c>
      <c r="W8" s="32"/>
      <c r="X8" s="62">
        <f t="shared" si="2"/>
        <v>0</v>
      </c>
      <c r="Y8" s="79"/>
      <c r="Z8" s="79"/>
      <c r="AA8" s="82"/>
      <c r="AB8" s="59"/>
      <c r="AC8" s="32"/>
      <c r="AD8" s="82"/>
      <c r="AE8" s="26">
        <v>100</v>
      </c>
      <c r="AF8" s="32"/>
      <c r="AG8" s="62">
        <f>SUM(AF8/AE8*100)</f>
        <v>0</v>
      </c>
      <c r="AH8" s="79"/>
      <c r="AI8" s="79"/>
      <c r="AJ8" s="82"/>
      <c r="AK8" s="79"/>
      <c r="AL8" s="79"/>
      <c r="AM8" s="82"/>
      <c r="AN8" s="26">
        <v>95000</v>
      </c>
      <c r="AO8" s="32"/>
      <c r="AP8" s="62">
        <f t="shared" si="7"/>
        <v>0</v>
      </c>
      <c r="AQ8" s="26">
        <v>500</v>
      </c>
      <c r="AR8" s="32"/>
      <c r="AS8" s="62">
        <f t="shared" si="13"/>
        <v>0</v>
      </c>
      <c r="AT8" s="31">
        <v>19000</v>
      </c>
      <c r="AU8" s="31"/>
      <c r="AV8" s="62">
        <f t="shared" si="14"/>
        <v>0</v>
      </c>
      <c r="AW8" s="79"/>
      <c r="AX8" s="79"/>
      <c r="AY8" s="82"/>
      <c r="AZ8" s="66">
        <f>SUM(C8+F8+I8+L8+O8+S8+V8+Y8+AB8+AE8+AH8+AK8+AN8+AQ8+AT8+AW8)</f>
        <v>137600</v>
      </c>
      <c r="BA8" s="32">
        <f>SUM(D8+G8+J8+M8+P8+R8+T8+W8+Z8+AC8+AF8+AI8+AL8+AO8++AR8+AU8+AX8)</f>
        <v>0</v>
      </c>
      <c r="BB8" s="62">
        <f t="shared" si="11"/>
        <v>0</v>
      </c>
      <c r="BC8" s="31">
        <v>145600</v>
      </c>
      <c r="BD8" s="31">
        <f t="shared" ref="BD8:BD12" si="16">SUM(AZ8-BC8)</f>
        <v>-8000</v>
      </c>
      <c r="BE8" s="76"/>
    </row>
    <row r="9" spans="1:59" x14ac:dyDescent="0.2">
      <c r="A9" s="22" t="s">
        <v>17</v>
      </c>
      <c r="B9" s="50">
        <v>322191</v>
      </c>
      <c r="C9" s="26">
        <v>20300</v>
      </c>
      <c r="D9" s="26"/>
      <c r="E9" s="62">
        <f>SUM(D9/C9*100)</f>
        <v>0</v>
      </c>
      <c r="F9" s="26">
        <v>6900</v>
      </c>
      <c r="G9" s="26"/>
      <c r="H9" s="62">
        <f t="shared" si="0"/>
        <v>0</v>
      </c>
      <c r="I9" s="26">
        <v>4250</v>
      </c>
      <c r="J9" s="26"/>
      <c r="K9" s="62">
        <f>SUM(J9/I9*100)</f>
        <v>0</v>
      </c>
      <c r="L9" s="26">
        <v>19200</v>
      </c>
      <c r="M9" s="32"/>
      <c r="N9" s="62">
        <f>SUM(M9/L9*100)</f>
        <v>0</v>
      </c>
      <c r="O9" s="26">
        <v>59000</v>
      </c>
      <c r="P9" s="32"/>
      <c r="Q9" s="62">
        <f>SUM(P9/O9*100)</f>
        <v>0</v>
      </c>
      <c r="R9" s="62"/>
      <c r="S9" s="26">
        <v>6900</v>
      </c>
      <c r="T9" s="32"/>
      <c r="U9" s="62">
        <f t="shared" si="1"/>
        <v>0</v>
      </c>
      <c r="V9" s="26">
        <v>77800</v>
      </c>
      <c r="W9" s="32"/>
      <c r="X9" s="62">
        <f t="shared" si="2"/>
        <v>0</v>
      </c>
      <c r="Y9" s="26">
        <v>9600</v>
      </c>
      <c r="Z9" s="32"/>
      <c r="AA9" s="62">
        <f t="shared" si="3"/>
        <v>0</v>
      </c>
      <c r="AB9" s="26">
        <v>73600</v>
      </c>
      <c r="AC9" s="32"/>
      <c r="AD9" s="62">
        <f t="shared" si="4"/>
        <v>0</v>
      </c>
      <c r="AE9" s="26">
        <v>15400</v>
      </c>
      <c r="AF9" s="32"/>
      <c r="AG9" s="62">
        <f>SUM(AF9/AE9*100)</f>
        <v>0</v>
      </c>
      <c r="AH9" s="26">
        <v>13400</v>
      </c>
      <c r="AI9" s="32"/>
      <c r="AJ9" s="62">
        <f t="shared" si="5"/>
        <v>0</v>
      </c>
      <c r="AK9" s="26">
        <v>5350</v>
      </c>
      <c r="AL9" s="32"/>
      <c r="AM9" s="62">
        <f t="shared" ref="AM9:AM11" si="17">SUM(AL9/AK9*100)</f>
        <v>0</v>
      </c>
      <c r="AN9" s="26">
        <v>39400</v>
      </c>
      <c r="AO9" s="32"/>
      <c r="AP9" s="62">
        <f t="shared" si="7"/>
        <v>0</v>
      </c>
      <c r="AQ9" s="26">
        <v>2130</v>
      </c>
      <c r="AR9" s="32"/>
      <c r="AS9" s="62">
        <f t="shared" si="13"/>
        <v>0</v>
      </c>
      <c r="AT9" s="31">
        <v>16150</v>
      </c>
      <c r="AU9" s="31"/>
      <c r="AV9" s="62">
        <f t="shared" si="14"/>
        <v>0</v>
      </c>
      <c r="AW9" s="79"/>
      <c r="AX9" s="79"/>
      <c r="AY9" s="82"/>
      <c r="AZ9" s="66">
        <f>SUM(C9+F9+I9+L9+O9+S9+V9+Y9+AB9+AE9+AH9+AK9+AN9+AQ9+AT9+AW9)</f>
        <v>369380</v>
      </c>
      <c r="BA9" s="32">
        <f>SUM(D9+G9+J9+M9+P9+R9+T9+W9+Z9+AC9+AF9+AI9+AL9+AO9++AR9+AU9+AX9)</f>
        <v>0</v>
      </c>
      <c r="BB9" s="62">
        <f t="shared" si="11"/>
        <v>0</v>
      </c>
      <c r="BC9" s="31">
        <v>342500</v>
      </c>
      <c r="BD9" s="31">
        <f t="shared" si="16"/>
        <v>26880</v>
      </c>
    </row>
    <row r="10" spans="1:59" x14ac:dyDescent="0.2">
      <c r="A10" s="22" t="s">
        <v>103</v>
      </c>
      <c r="B10" s="50"/>
      <c r="C10" s="26"/>
      <c r="D10" s="26"/>
      <c r="E10" s="62"/>
      <c r="F10" s="26"/>
      <c r="G10" s="26"/>
      <c r="H10" s="62"/>
      <c r="I10" s="26"/>
      <c r="J10" s="26"/>
      <c r="K10" s="62"/>
      <c r="L10" s="26"/>
      <c r="M10" s="32"/>
      <c r="N10" s="62"/>
      <c r="O10" s="26"/>
      <c r="P10" s="32"/>
      <c r="Q10" s="62"/>
      <c r="R10" s="62"/>
      <c r="S10" s="26"/>
      <c r="T10" s="32"/>
      <c r="U10" s="62"/>
      <c r="V10" s="26"/>
      <c r="W10" s="32"/>
      <c r="X10" s="62"/>
      <c r="Y10" s="26"/>
      <c r="Z10" s="32"/>
      <c r="AA10" s="62"/>
      <c r="AB10" s="26"/>
      <c r="AC10" s="32"/>
      <c r="AD10" s="62"/>
      <c r="AE10" s="26"/>
      <c r="AF10" s="32"/>
      <c r="AG10" s="62"/>
      <c r="AH10" s="26"/>
      <c r="AI10" s="32"/>
      <c r="AJ10" s="62"/>
      <c r="AK10" s="26"/>
      <c r="AL10" s="32"/>
      <c r="AM10" s="62"/>
      <c r="AN10" s="26"/>
      <c r="AO10" s="32"/>
      <c r="AP10" s="62"/>
      <c r="AQ10" s="26"/>
      <c r="AR10" s="32"/>
      <c r="AS10" s="62"/>
      <c r="AT10" s="31"/>
      <c r="AU10" s="31"/>
      <c r="AV10" s="62"/>
      <c r="AW10" s="31">
        <v>20000</v>
      </c>
      <c r="AX10" s="79"/>
      <c r="AY10" s="82"/>
      <c r="AZ10" s="66">
        <f>SUM(C10+F10+I10+L10+O10+S10+V10+Y10+AB10+AE10+AH10+AK10+AN10+AQ10+AT10+AW10)</f>
        <v>20000</v>
      </c>
      <c r="BA10" s="32"/>
      <c r="BB10" s="62"/>
      <c r="BC10" s="31">
        <v>15600</v>
      </c>
      <c r="BD10" s="31">
        <f t="shared" si="16"/>
        <v>4400</v>
      </c>
      <c r="BE10" s="101"/>
    </row>
    <row r="11" spans="1:59" x14ac:dyDescent="0.2">
      <c r="A11" s="22" t="s">
        <v>18</v>
      </c>
      <c r="B11" s="22">
        <v>322192</v>
      </c>
      <c r="C11" s="26">
        <v>5900</v>
      </c>
      <c r="D11" s="26"/>
      <c r="E11" s="62">
        <f>SUM(D11/C11*100)</f>
        <v>0</v>
      </c>
      <c r="F11" s="26">
        <v>1350</v>
      </c>
      <c r="G11" s="26"/>
      <c r="H11" s="62">
        <f t="shared" si="0"/>
        <v>0</v>
      </c>
      <c r="I11" s="26">
        <v>1430</v>
      </c>
      <c r="J11" s="26"/>
      <c r="K11" s="62">
        <f>SUM(J11/I11*100)</f>
        <v>0</v>
      </c>
      <c r="L11" s="26">
        <v>7200</v>
      </c>
      <c r="M11" s="32"/>
      <c r="N11" s="62">
        <f>SUM(M11/L11*100)</f>
        <v>0</v>
      </c>
      <c r="O11" s="26">
        <v>74700</v>
      </c>
      <c r="P11" s="32"/>
      <c r="Q11" s="62">
        <f>SUM(P11/O11*100)</f>
        <v>0</v>
      </c>
      <c r="R11" s="62"/>
      <c r="S11" s="26">
        <v>2100</v>
      </c>
      <c r="T11" s="32"/>
      <c r="U11" s="62">
        <f t="shared" si="1"/>
        <v>0</v>
      </c>
      <c r="V11" s="26">
        <v>18100</v>
      </c>
      <c r="W11" s="32"/>
      <c r="X11" s="62">
        <f t="shared" si="2"/>
        <v>0</v>
      </c>
      <c r="Y11" s="26">
        <v>2750</v>
      </c>
      <c r="Z11" s="32"/>
      <c r="AA11" s="62">
        <f t="shared" si="3"/>
        <v>0</v>
      </c>
      <c r="AB11" s="26">
        <v>16500</v>
      </c>
      <c r="AC11" s="32"/>
      <c r="AD11" s="62">
        <f t="shared" si="4"/>
        <v>0</v>
      </c>
      <c r="AE11" s="26">
        <v>3200</v>
      </c>
      <c r="AF11" s="32"/>
      <c r="AG11" s="62">
        <f>SUM(AF11/AE11*100)</f>
        <v>0</v>
      </c>
      <c r="AH11" s="26">
        <v>6350</v>
      </c>
      <c r="AI11" s="32"/>
      <c r="AJ11" s="62">
        <f t="shared" si="5"/>
        <v>0</v>
      </c>
      <c r="AK11" s="26">
        <v>3950</v>
      </c>
      <c r="AL11" s="32"/>
      <c r="AM11" s="62">
        <f t="shared" si="17"/>
        <v>0</v>
      </c>
      <c r="AN11" s="26">
        <v>2100</v>
      </c>
      <c r="AO11" s="32"/>
      <c r="AP11" s="62">
        <f t="shared" si="7"/>
        <v>0</v>
      </c>
      <c r="AQ11" s="26">
        <v>210</v>
      </c>
      <c r="AR11" s="32"/>
      <c r="AS11" s="62">
        <f t="shared" si="13"/>
        <v>0</v>
      </c>
      <c r="AT11" s="26">
        <v>2130</v>
      </c>
      <c r="AU11" s="26"/>
      <c r="AV11" s="62">
        <f t="shared" si="14"/>
        <v>0</v>
      </c>
      <c r="AW11" s="26"/>
      <c r="AX11" s="32"/>
      <c r="AY11" s="62"/>
      <c r="AZ11" s="66">
        <f>SUM(C11+F11+I11+L11+O11+S11+V11+Y11+AB11+AE11+AH11+AK11+AN11+AQ11+AT11+AW11)</f>
        <v>147970</v>
      </c>
      <c r="BA11" s="32">
        <f>SUM(D11+G11+J11+M11+P11+R11+T11+W11+Z11+AC11+AF11+AI11+AL11+AO11++AR11+AU11+AX11)</f>
        <v>0</v>
      </c>
      <c r="BB11" s="62">
        <f t="shared" si="11"/>
        <v>0</v>
      </c>
      <c r="BC11" s="31">
        <v>118000</v>
      </c>
      <c r="BD11" s="31">
        <f t="shared" si="16"/>
        <v>29970</v>
      </c>
      <c r="BE11" s="76"/>
    </row>
    <row r="12" spans="1:59" x14ac:dyDescent="0.2">
      <c r="A12" s="22" t="s">
        <v>89</v>
      </c>
      <c r="B12" s="22"/>
      <c r="C12" s="26"/>
      <c r="D12" s="26"/>
      <c r="E12" s="62"/>
      <c r="F12" s="26"/>
      <c r="G12" s="26"/>
      <c r="H12" s="62"/>
      <c r="I12" s="26"/>
      <c r="J12" s="26"/>
      <c r="K12" s="62"/>
      <c r="L12" s="31"/>
      <c r="M12" s="32"/>
      <c r="N12" s="62"/>
      <c r="O12" s="31"/>
      <c r="P12" s="32"/>
      <c r="Q12" s="62"/>
      <c r="R12" s="81"/>
      <c r="S12" s="31"/>
      <c r="T12" s="32"/>
      <c r="U12" s="62"/>
      <c r="V12" s="31"/>
      <c r="W12" s="32"/>
      <c r="X12" s="62"/>
      <c r="Y12" s="31"/>
      <c r="Z12" s="32"/>
      <c r="AA12" s="62"/>
      <c r="AB12" s="31"/>
      <c r="AC12" s="32"/>
      <c r="AD12" s="62"/>
      <c r="AE12" s="31"/>
      <c r="AF12" s="32"/>
      <c r="AG12" s="62"/>
      <c r="AH12" s="31"/>
      <c r="AI12" s="32"/>
      <c r="AJ12" s="62"/>
      <c r="AK12" s="31">
        <v>4800</v>
      </c>
      <c r="AL12" s="32"/>
      <c r="AM12" s="62"/>
      <c r="AN12" s="31"/>
      <c r="AO12" s="32"/>
      <c r="AP12" s="62"/>
      <c r="AQ12" s="31"/>
      <c r="AR12" s="32"/>
      <c r="AS12" s="62"/>
      <c r="AT12" s="26"/>
      <c r="AU12" s="26"/>
      <c r="AV12" s="62"/>
      <c r="AW12" s="26">
        <v>24500</v>
      </c>
      <c r="AX12" s="32"/>
      <c r="AY12" s="62">
        <f t="shared" si="10"/>
        <v>0</v>
      </c>
      <c r="AZ12" s="66">
        <f>SUM(C12+F12+I12+L12+O12+S12+V12+Y12+AB12+AE12+AH12+AK12+AN12+AQ12+AT12+AW12)</f>
        <v>29300</v>
      </c>
      <c r="BA12" s="32">
        <f>SUM(D12+G12+J12+M12+P12+R12+T12+W12+Z12+AC12+AF12+AI12+AL12+AO12++AR12+AU12+AX12)</f>
        <v>0</v>
      </c>
      <c r="BB12" s="62">
        <f t="shared" si="11"/>
        <v>0</v>
      </c>
      <c r="BC12" s="31">
        <v>15000</v>
      </c>
      <c r="BD12" s="31">
        <f t="shared" si="16"/>
        <v>14300</v>
      </c>
      <c r="BE12" s="76"/>
    </row>
    <row r="13" spans="1:59" x14ac:dyDescent="0.2">
      <c r="A13" s="23"/>
      <c r="B13" s="23"/>
      <c r="C13" s="42"/>
      <c r="D13" s="42"/>
      <c r="E13" s="41"/>
      <c r="F13" s="42"/>
      <c r="G13" s="42"/>
      <c r="H13" s="41"/>
      <c r="I13" s="42"/>
      <c r="J13" s="42"/>
      <c r="K13" s="62"/>
      <c r="L13" s="43"/>
      <c r="M13" s="19"/>
      <c r="N13" s="41"/>
      <c r="O13" s="19"/>
      <c r="P13" s="19"/>
      <c r="Q13" s="62"/>
      <c r="R13" s="81"/>
      <c r="S13" s="19"/>
      <c r="T13" s="19"/>
      <c r="U13" s="41"/>
      <c r="V13" s="19"/>
      <c r="W13" s="19"/>
      <c r="X13" s="62"/>
      <c r="Y13" s="19"/>
      <c r="Z13" s="19"/>
      <c r="AA13" s="62"/>
      <c r="AB13" s="19"/>
      <c r="AC13" s="19"/>
      <c r="AD13" s="62"/>
      <c r="AE13" s="19"/>
      <c r="AF13" s="19"/>
      <c r="AG13" s="62"/>
      <c r="AH13" s="19"/>
      <c r="AI13" s="19"/>
      <c r="AJ13" s="62"/>
      <c r="AK13" s="19"/>
      <c r="AL13" s="19"/>
      <c r="AM13" s="62"/>
      <c r="AN13" s="19"/>
      <c r="AO13" s="19"/>
      <c r="AP13" s="62"/>
      <c r="AQ13" s="19"/>
      <c r="AR13" s="19"/>
      <c r="AS13" s="62"/>
      <c r="AT13" s="31"/>
      <c r="AU13" s="31"/>
      <c r="AV13" s="81"/>
      <c r="AW13" s="19"/>
      <c r="AX13" s="19"/>
      <c r="AY13" s="62"/>
      <c r="AZ13" s="66"/>
      <c r="BA13" s="78"/>
      <c r="BB13" s="62"/>
      <c r="BC13" s="31"/>
      <c r="BD13" s="31"/>
    </row>
    <row r="14" spans="1:59" x14ac:dyDescent="0.2">
      <c r="A14" s="23" t="s">
        <v>19</v>
      </c>
      <c r="B14" s="23">
        <v>35</v>
      </c>
      <c r="C14" s="42">
        <f>SUM(C15:C19)</f>
        <v>333312</v>
      </c>
      <c r="D14" s="42">
        <f>SUM(D15:D19)</f>
        <v>0</v>
      </c>
      <c r="E14" s="41">
        <f>SUM(D14/C14*100)</f>
        <v>0</v>
      </c>
      <c r="F14" s="42">
        <f>SUM(F15:F19)</f>
        <v>242645</v>
      </c>
      <c r="G14" s="42">
        <f>SUM(G15:G19)</f>
        <v>0</v>
      </c>
      <c r="H14" s="41">
        <f t="shared" si="0"/>
        <v>0</v>
      </c>
      <c r="I14" s="42">
        <f>SUM(I15:I19)</f>
        <v>93760</v>
      </c>
      <c r="J14" s="42">
        <f>SUM(J15:J19)</f>
        <v>0</v>
      </c>
      <c r="K14" s="62">
        <f>SUM(J14/I14*100)</f>
        <v>0</v>
      </c>
      <c r="L14" s="42">
        <f>SUM(L15:L19)</f>
        <v>313813</v>
      </c>
      <c r="M14" s="42">
        <f>SUM(M15:M19)</f>
        <v>0</v>
      </c>
      <c r="N14" s="41">
        <f>SUM(M14/L14*100)</f>
        <v>0</v>
      </c>
      <c r="O14" s="42">
        <f>SUM(O15:O19)</f>
        <v>109830</v>
      </c>
      <c r="P14" s="42">
        <f>SUM(P15:P18)</f>
        <v>0</v>
      </c>
      <c r="Q14" s="62">
        <f>SUM(P14/O14*100)</f>
        <v>0</v>
      </c>
      <c r="R14" s="42">
        <f>SUM(R15:R18)</f>
        <v>0</v>
      </c>
      <c r="S14" s="42">
        <f>SUM(S15:S19)</f>
        <v>142459</v>
      </c>
      <c r="T14" s="42">
        <f>SUM(T15:T19)</f>
        <v>0</v>
      </c>
      <c r="U14" s="41">
        <f t="shared" si="1"/>
        <v>0</v>
      </c>
      <c r="V14" s="42">
        <f>SUM(V15:V19)</f>
        <v>612710</v>
      </c>
      <c r="W14" s="42">
        <f>SUM(W15:W19)</f>
        <v>0</v>
      </c>
      <c r="X14" s="62">
        <f t="shared" si="2"/>
        <v>0</v>
      </c>
      <c r="Y14" s="42">
        <f>SUM(Y15:Y19)</f>
        <v>235143</v>
      </c>
      <c r="Z14" s="42">
        <f>SUM(Z15:Z19)</f>
        <v>0</v>
      </c>
      <c r="AA14" s="62">
        <f t="shared" si="3"/>
        <v>0</v>
      </c>
      <c r="AB14" s="42">
        <f>SUM(AB15:AB19)</f>
        <v>114513</v>
      </c>
      <c r="AC14" s="42">
        <f>SUM(AC15:AC19)</f>
        <v>0</v>
      </c>
      <c r="AD14" s="62">
        <f t="shared" si="4"/>
        <v>0</v>
      </c>
      <c r="AE14" s="42">
        <f>SUM(AE15:AE19)</f>
        <v>115151</v>
      </c>
      <c r="AF14" s="42">
        <f>SUM(AF15:AF19)</f>
        <v>0</v>
      </c>
      <c r="AG14" s="62">
        <f>SUM(AF14/AE14*100)</f>
        <v>0</v>
      </c>
      <c r="AH14" s="42">
        <f>SUM(AH15:AH19)</f>
        <v>227255</v>
      </c>
      <c r="AI14" s="42">
        <f>SUM(AI15:AI19)</f>
        <v>0</v>
      </c>
      <c r="AJ14" s="62">
        <f t="shared" si="5"/>
        <v>0</v>
      </c>
      <c r="AK14" s="42">
        <f>SUM(AK15:AK19)</f>
        <v>127400</v>
      </c>
      <c r="AL14" s="42">
        <f>SUM(AL15:AL19)</f>
        <v>0</v>
      </c>
      <c r="AM14" s="62">
        <f t="shared" ref="AM14" si="18">SUM(AL14/AK14*100)</f>
        <v>0</v>
      </c>
      <c r="AN14" s="42">
        <f>SUM(AN15:AN19)</f>
        <v>311478</v>
      </c>
      <c r="AO14" s="42">
        <f>SUM(AO15:AO19)</f>
        <v>0</v>
      </c>
      <c r="AP14" s="62">
        <f t="shared" si="7"/>
        <v>0</v>
      </c>
      <c r="AQ14" s="42">
        <f>SUM(AQ15:AQ19)</f>
        <v>97939</v>
      </c>
      <c r="AR14" s="42">
        <f>SUM(AR15:AR19)</f>
        <v>0</v>
      </c>
      <c r="AS14" s="62">
        <f t="shared" ref="AS14" si="19">SUM(AR14/AQ14*100)</f>
        <v>0</v>
      </c>
      <c r="AT14" s="42">
        <f>SUM(AT15:AT19)</f>
        <v>264187</v>
      </c>
      <c r="AU14" s="42">
        <f>SUM(AU15:AU19)</f>
        <v>0</v>
      </c>
      <c r="AV14" s="62">
        <f t="shared" ref="AV14" si="20">SUM(AU14/AT14*100)</f>
        <v>0</v>
      </c>
      <c r="AW14" s="42">
        <f>SUM(AW15:AW19)</f>
        <v>579767</v>
      </c>
      <c r="AX14" s="42">
        <f>SUM(AX15:AX19)</f>
        <v>0</v>
      </c>
      <c r="AY14" s="62">
        <f t="shared" si="10"/>
        <v>0</v>
      </c>
      <c r="AZ14" s="65">
        <f>SUM(AZ15:AZ19)</f>
        <v>3921362</v>
      </c>
      <c r="BA14" s="42">
        <f>SUM(BA15:BA19)</f>
        <v>0</v>
      </c>
      <c r="BB14" s="62">
        <f t="shared" si="11"/>
        <v>0</v>
      </c>
      <c r="BC14" s="43">
        <f>SUM(BC15:BC16)</f>
        <v>3735104</v>
      </c>
      <c r="BD14" s="43">
        <f t="shared" ref="BD14:BD19" si="21">SUM(AZ14-BC14)</f>
        <v>186258</v>
      </c>
      <c r="BF14" s="76"/>
    </row>
    <row r="15" spans="1:59" x14ac:dyDescent="0.2">
      <c r="A15" s="22" t="s">
        <v>21</v>
      </c>
      <c r="B15" s="22">
        <v>352100</v>
      </c>
      <c r="C15" s="26">
        <v>333312</v>
      </c>
      <c r="D15" s="26"/>
      <c r="E15" s="62"/>
      <c r="F15" s="26">
        <v>242645</v>
      </c>
      <c r="G15" s="26"/>
      <c r="H15" s="62"/>
      <c r="I15" s="26">
        <v>93760</v>
      </c>
      <c r="J15" s="26"/>
      <c r="K15" s="62"/>
      <c r="L15" s="26">
        <v>313813</v>
      </c>
      <c r="M15" s="26"/>
      <c r="N15" s="62"/>
      <c r="O15" s="26">
        <v>109830</v>
      </c>
      <c r="P15" s="26"/>
      <c r="Q15" s="62"/>
      <c r="R15" s="62"/>
      <c r="S15" s="26">
        <v>142459</v>
      </c>
      <c r="T15" s="26"/>
      <c r="U15" s="62"/>
      <c r="V15" s="26">
        <v>587710</v>
      </c>
      <c r="W15" s="26"/>
      <c r="X15" s="62"/>
      <c r="Y15" s="26">
        <v>235143</v>
      </c>
      <c r="Z15" s="26"/>
      <c r="AA15" s="62"/>
      <c r="AB15" s="26">
        <v>114513</v>
      </c>
      <c r="AC15" s="26"/>
      <c r="AD15" s="62"/>
      <c r="AE15" s="26">
        <v>115151</v>
      </c>
      <c r="AF15" s="26"/>
      <c r="AG15" s="62"/>
      <c r="AH15" s="26">
        <v>227255</v>
      </c>
      <c r="AI15" s="26"/>
      <c r="AJ15" s="62"/>
      <c r="AK15" s="26">
        <v>127400</v>
      </c>
      <c r="AL15" s="26"/>
      <c r="AM15" s="62"/>
      <c r="AN15" s="26">
        <v>82678</v>
      </c>
      <c r="AO15" s="26"/>
      <c r="AP15" s="62"/>
      <c r="AQ15" s="26">
        <v>97939</v>
      </c>
      <c r="AR15" s="26"/>
      <c r="AS15" s="62"/>
      <c r="AT15" s="26">
        <v>264187</v>
      </c>
      <c r="AU15" s="26"/>
      <c r="AV15" s="62"/>
      <c r="AW15" s="26">
        <v>579767</v>
      </c>
      <c r="AX15" s="26"/>
      <c r="AY15" s="62"/>
      <c r="AZ15" s="66">
        <f>SUM(C15+F15+I15+L15+O15+S15+V15+Y15+AB15+AE15+AH15+AK15+AN15+AQ15+AT15+AW15)</f>
        <v>3667562</v>
      </c>
      <c r="BA15" s="32">
        <f>SUM(D15+G15+J15+M15+P15+R15+T15+W15+Z15+AC15+AF15+AI15+AL15+AO15++AR15+AU15+AX15)</f>
        <v>0</v>
      </c>
      <c r="BB15" s="62">
        <f>SUM(BA15/AZ15*100)</f>
        <v>0</v>
      </c>
      <c r="BC15" s="31">
        <v>3481304</v>
      </c>
      <c r="BD15" s="31">
        <f t="shared" si="21"/>
        <v>186258</v>
      </c>
      <c r="BE15" s="103">
        <v>3481304</v>
      </c>
      <c r="BG15" s="71"/>
    </row>
    <row r="16" spans="1:59" x14ac:dyDescent="0.2">
      <c r="A16" s="22" t="s">
        <v>47</v>
      </c>
      <c r="B16" s="22">
        <v>350002</v>
      </c>
      <c r="C16" s="26"/>
      <c r="D16" s="26"/>
      <c r="E16" s="62" t="e">
        <f>SUM(D16/C16*100)</f>
        <v>#DIV/0!</v>
      </c>
      <c r="F16" s="26"/>
      <c r="G16" s="26"/>
      <c r="H16" s="62"/>
      <c r="I16" s="26"/>
      <c r="J16" s="26"/>
      <c r="K16" s="62"/>
      <c r="L16" s="83"/>
      <c r="M16" s="32"/>
      <c r="N16" s="62"/>
      <c r="O16" s="32"/>
      <c r="P16" s="32"/>
      <c r="Q16" s="62"/>
      <c r="R16" s="81"/>
      <c r="S16" s="32"/>
      <c r="T16" s="32"/>
      <c r="U16" s="62"/>
      <c r="V16" s="32">
        <v>25000</v>
      </c>
      <c r="W16" s="26"/>
      <c r="X16" s="62">
        <f>SUM(W16/V16*100)</f>
        <v>0</v>
      </c>
      <c r="Y16" s="32"/>
      <c r="Z16" s="32"/>
      <c r="AA16" s="62"/>
      <c r="AB16" s="32"/>
      <c r="AC16" s="32"/>
      <c r="AD16" s="62"/>
      <c r="AE16" s="32"/>
      <c r="AF16" s="32"/>
      <c r="AG16" s="62"/>
      <c r="AH16" s="32"/>
      <c r="AI16" s="32"/>
      <c r="AJ16" s="62"/>
      <c r="AK16" s="32"/>
      <c r="AL16" s="32"/>
      <c r="AM16" s="62"/>
      <c r="AN16" s="26">
        <v>228800</v>
      </c>
      <c r="AO16" s="26"/>
      <c r="AP16" s="62">
        <f t="shared" si="7"/>
        <v>0</v>
      </c>
      <c r="AQ16" s="26"/>
      <c r="AR16" s="26"/>
      <c r="AS16" s="62"/>
      <c r="AT16" s="31"/>
      <c r="AU16" s="31"/>
      <c r="AV16" s="81"/>
      <c r="AW16" s="32"/>
      <c r="AX16" s="32"/>
      <c r="AY16" s="62"/>
      <c r="AZ16" s="66">
        <f>SUM(C16+F16+I16+L16+O16+S16+V16+Y16+AB16+AE16+AH16+AK16+AN16+AQ16+AT16+AW16)</f>
        <v>253800</v>
      </c>
      <c r="BA16" s="32">
        <f>SUM(D16+G16+J16+M16+P16+R16+T16+W16+Z16+AC16+AF16+AI16+AL16+AO16++AR16+AU16+AX16)</f>
        <v>0</v>
      </c>
      <c r="BB16" s="62">
        <f t="shared" ref="BB16:BB22" si="22">SUM(BA16/AZ16*100)</f>
        <v>0</v>
      </c>
      <c r="BC16" s="31">
        <v>253800</v>
      </c>
      <c r="BD16" s="31">
        <f t="shared" si="21"/>
        <v>0</v>
      </c>
      <c r="BE16" s="103">
        <v>186258</v>
      </c>
      <c r="BG16" s="71"/>
    </row>
    <row r="17" spans="1:59" x14ac:dyDescent="0.2">
      <c r="A17" s="22" t="s">
        <v>20</v>
      </c>
      <c r="B17" s="22">
        <v>350003</v>
      </c>
      <c r="C17" s="26"/>
      <c r="D17" s="26"/>
      <c r="E17" s="62"/>
      <c r="F17" s="26"/>
      <c r="G17" s="26"/>
      <c r="H17" s="62"/>
      <c r="I17" s="26"/>
      <c r="J17" s="26"/>
      <c r="K17" s="62"/>
      <c r="L17" s="31"/>
      <c r="M17" s="32"/>
      <c r="N17" s="62"/>
      <c r="O17" s="32"/>
      <c r="P17" s="32"/>
      <c r="Q17" s="62"/>
      <c r="R17" s="81"/>
      <c r="S17" s="32"/>
      <c r="T17" s="32"/>
      <c r="U17" s="62"/>
      <c r="V17" s="32"/>
      <c r="W17" s="32"/>
      <c r="X17" s="62"/>
      <c r="Y17" s="32"/>
      <c r="Z17" s="32"/>
      <c r="AA17" s="62"/>
      <c r="AB17" s="32"/>
      <c r="AC17" s="32"/>
      <c r="AD17" s="62"/>
      <c r="AE17" s="32"/>
      <c r="AF17" s="32"/>
      <c r="AG17" s="62" t="e">
        <f t="shared" ref="AG17" si="23">SUM(AF17/AE17*100)</f>
        <v>#DIV/0!</v>
      </c>
      <c r="AH17" s="32"/>
      <c r="AI17" s="32"/>
      <c r="AJ17" s="62"/>
      <c r="AK17" s="32"/>
      <c r="AL17" s="32"/>
      <c r="AM17" s="62"/>
      <c r="AN17" s="32"/>
      <c r="AO17" s="32"/>
      <c r="AP17" s="62"/>
      <c r="AQ17" s="32"/>
      <c r="AR17" s="32"/>
      <c r="AS17" s="62"/>
      <c r="AT17" s="31"/>
      <c r="AU17" s="26"/>
      <c r="AV17" s="62"/>
      <c r="AW17" s="32"/>
      <c r="AX17" s="32"/>
      <c r="AY17" s="62"/>
      <c r="AZ17" s="66">
        <f>SUM(C17+F17+I17+L17+O17+S17+V17+Y17+AB17+AE17+AH17+AK17+AN17+AQ17+AT17+AW17)</f>
        <v>0</v>
      </c>
      <c r="BA17" s="32">
        <f>SUM(D17+G17+J17+M17+P17+R17+T17+W17+Z17+AC17+AF17+AI17+AL17+AO17++AR17+AU17+AX17)</f>
        <v>0</v>
      </c>
      <c r="BB17" s="62" t="e">
        <f t="shared" si="22"/>
        <v>#DIV/0!</v>
      </c>
      <c r="BC17" s="31">
        <v>0</v>
      </c>
      <c r="BD17" s="31">
        <f t="shared" si="21"/>
        <v>0</v>
      </c>
      <c r="BE17" s="104">
        <f>SUM(BE15:BE16)</f>
        <v>3667562</v>
      </c>
      <c r="BF17" s="71"/>
      <c r="BG17" s="71"/>
    </row>
    <row r="18" spans="1:59" x14ac:dyDescent="0.2">
      <c r="A18" s="22" t="s">
        <v>78</v>
      </c>
      <c r="B18" s="22">
        <v>350004</v>
      </c>
      <c r="C18" s="26"/>
      <c r="D18" s="26"/>
      <c r="E18" s="62"/>
      <c r="F18" s="26"/>
      <c r="G18" s="26"/>
      <c r="H18" s="62"/>
      <c r="I18" s="26"/>
      <c r="J18" s="26"/>
      <c r="K18" s="62"/>
      <c r="L18" s="31"/>
      <c r="M18" s="32"/>
      <c r="N18" s="62"/>
      <c r="O18" s="32"/>
      <c r="P18" s="32"/>
      <c r="Q18" s="62"/>
      <c r="R18" s="81"/>
      <c r="S18" s="32"/>
      <c r="T18" s="32"/>
      <c r="U18" s="62"/>
      <c r="V18" s="32"/>
      <c r="W18" s="32"/>
      <c r="X18" s="62"/>
      <c r="Y18" s="32"/>
      <c r="Z18" s="32"/>
      <c r="AA18" s="62"/>
      <c r="AB18" s="32"/>
      <c r="AC18" s="32"/>
      <c r="AD18" s="62"/>
      <c r="AE18" s="32"/>
      <c r="AF18" s="32"/>
      <c r="AG18" s="62"/>
      <c r="AH18" s="32"/>
      <c r="AI18" s="32"/>
      <c r="AJ18" s="62"/>
      <c r="AK18" s="32"/>
      <c r="AL18" s="32"/>
      <c r="AM18" s="62"/>
      <c r="AN18" s="32"/>
      <c r="AO18" s="32"/>
      <c r="AP18" s="62"/>
      <c r="AQ18" s="32"/>
      <c r="AR18" s="32"/>
      <c r="AS18" s="62"/>
      <c r="AT18" s="31"/>
      <c r="AU18" s="31"/>
      <c r="AV18" s="81"/>
      <c r="AW18" s="32"/>
      <c r="AX18" s="32"/>
      <c r="AY18" s="62"/>
      <c r="AZ18" s="66">
        <f>SUM(C18+F18+I18+L18+O18+S18+V18+Y18+AB18+AE18+AH18+AK18+AN18+AQ18+AT18+AW18)</f>
        <v>0</v>
      </c>
      <c r="BA18" s="32">
        <f>SUM(D18+G18+J18+M18+P18+R18+T18+W18+Z18+AC18+AF18+AI18+AL18+AO18++AR18+AU18+AX18)</f>
        <v>0</v>
      </c>
      <c r="BB18" s="62"/>
      <c r="BC18" s="31">
        <v>0</v>
      </c>
      <c r="BD18" s="31">
        <f t="shared" si="21"/>
        <v>0</v>
      </c>
    </row>
    <row r="19" spans="1:59" x14ac:dyDescent="0.2">
      <c r="A19" s="22" t="s">
        <v>80</v>
      </c>
      <c r="B19" s="22">
        <v>350005</v>
      </c>
      <c r="C19" s="26"/>
      <c r="D19" s="26"/>
      <c r="E19" s="41"/>
      <c r="F19" s="26"/>
      <c r="G19" s="26"/>
      <c r="H19" s="41"/>
      <c r="I19" s="26"/>
      <c r="J19" s="26"/>
      <c r="K19" s="62"/>
      <c r="L19" s="31"/>
      <c r="M19" s="32"/>
      <c r="N19" s="41"/>
      <c r="O19" s="32"/>
      <c r="P19" s="32"/>
      <c r="Q19" s="62"/>
      <c r="R19" s="81"/>
      <c r="S19" s="32"/>
      <c r="T19" s="32"/>
      <c r="U19" s="41"/>
      <c r="V19" s="32"/>
      <c r="W19" s="32"/>
      <c r="X19" s="62"/>
      <c r="Y19" s="32"/>
      <c r="Z19" s="32"/>
      <c r="AA19" s="62"/>
      <c r="AB19" s="32"/>
      <c r="AC19" s="32"/>
      <c r="AD19" s="62"/>
      <c r="AE19" s="32"/>
      <c r="AF19" s="32"/>
      <c r="AG19" s="62"/>
      <c r="AH19" s="32"/>
      <c r="AI19" s="32"/>
      <c r="AJ19" s="62"/>
      <c r="AK19" s="32"/>
      <c r="AL19" s="32"/>
      <c r="AM19" s="62"/>
      <c r="AN19" s="32"/>
      <c r="AO19" s="32"/>
      <c r="AP19" s="62"/>
      <c r="AQ19" s="32"/>
      <c r="AR19" s="32"/>
      <c r="AS19" s="62"/>
      <c r="AT19" s="31"/>
      <c r="AU19" s="31"/>
      <c r="AV19" s="81"/>
      <c r="AW19" s="32"/>
      <c r="AX19" s="32"/>
      <c r="AY19" s="62"/>
      <c r="AZ19" s="66">
        <f>SUM(C19+F19+I19+L19+O19+S19+V19+Y19+AB19+AE19+AH19+AK19+AN19+AQ19+AT19+AW19)</f>
        <v>0</v>
      </c>
      <c r="BA19" s="32">
        <f>SUM(D19+G19+J19+M19+P19+R19+T19+W19+Z19+AC19+AF19+AI19+AL19+AO19++AR19+AU19+AX19)</f>
        <v>0</v>
      </c>
      <c r="BB19" s="62"/>
      <c r="BC19" s="31">
        <v>0</v>
      </c>
      <c r="BD19" s="31">
        <f t="shared" si="21"/>
        <v>0</v>
      </c>
    </row>
    <row r="20" spans="1:59" x14ac:dyDescent="0.2">
      <c r="A20" s="22"/>
      <c r="B20" s="22"/>
      <c r="C20" s="26"/>
      <c r="D20" s="26"/>
      <c r="E20" s="41"/>
      <c r="F20" s="26"/>
      <c r="G20" s="36"/>
      <c r="H20" s="41"/>
      <c r="I20" s="26"/>
      <c r="J20" s="26"/>
      <c r="K20" s="62"/>
      <c r="L20" s="31"/>
      <c r="M20" s="32"/>
      <c r="N20" s="41"/>
      <c r="O20" s="32"/>
      <c r="P20" s="32"/>
      <c r="Q20" s="62"/>
      <c r="R20" s="81"/>
      <c r="S20" s="32"/>
      <c r="T20" s="32"/>
      <c r="U20" s="41"/>
      <c r="V20" s="32"/>
      <c r="W20" s="32"/>
      <c r="X20" s="62"/>
      <c r="Y20" s="32"/>
      <c r="Z20" s="32"/>
      <c r="AA20" s="62"/>
      <c r="AB20" s="32"/>
      <c r="AC20" s="32"/>
      <c r="AD20" s="62"/>
      <c r="AE20" s="32"/>
      <c r="AF20" s="32"/>
      <c r="AG20" s="62"/>
      <c r="AH20" s="32"/>
      <c r="AI20" s="32"/>
      <c r="AJ20" s="62"/>
      <c r="AK20" s="32"/>
      <c r="AL20" s="32"/>
      <c r="AM20" s="62"/>
      <c r="AN20" s="32"/>
      <c r="AO20" s="32"/>
      <c r="AP20" s="62"/>
      <c r="AQ20" s="32"/>
      <c r="AR20" s="32"/>
      <c r="AS20" s="62"/>
      <c r="AT20" s="31"/>
      <c r="AU20" s="31"/>
      <c r="AV20" s="81"/>
      <c r="AW20" s="32"/>
      <c r="AX20" s="32"/>
      <c r="AY20" s="62"/>
      <c r="AZ20" s="66"/>
      <c r="BA20" s="32"/>
      <c r="BB20" s="62"/>
      <c r="BC20" s="31"/>
      <c r="BD20" s="31"/>
    </row>
    <row r="21" spans="1:59" ht="12" customHeight="1" x14ac:dyDescent="0.2">
      <c r="A21" s="61" t="s">
        <v>48</v>
      </c>
      <c r="B21" s="61">
        <v>38</v>
      </c>
      <c r="C21" s="26"/>
      <c r="D21" s="42">
        <f>SUM(D22)</f>
        <v>0</v>
      </c>
      <c r="E21" s="41"/>
      <c r="F21" s="26"/>
      <c r="G21" s="42">
        <f>SUM(G22)</f>
        <v>0</v>
      </c>
      <c r="H21" s="41"/>
      <c r="I21" s="26"/>
      <c r="J21" s="42">
        <f>SUM(J22)</f>
        <v>0</v>
      </c>
      <c r="K21" s="62"/>
      <c r="L21" s="31"/>
      <c r="M21" s="42">
        <f>SUM(M22)</f>
        <v>0</v>
      </c>
      <c r="N21" s="41"/>
      <c r="O21" s="32"/>
      <c r="P21" s="42">
        <f>SUM(P22)</f>
        <v>0</v>
      </c>
      <c r="Q21" s="62"/>
      <c r="R21" s="81"/>
      <c r="S21" s="32"/>
      <c r="T21" s="42">
        <f>SUM(T22)</f>
        <v>0</v>
      </c>
      <c r="U21" s="41"/>
      <c r="V21" s="32"/>
      <c r="W21" s="42">
        <f>SUM(W22)</f>
        <v>0</v>
      </c>
      <c r="X21" s="62"/>
      <c r="Y21" s="32"/>
      <c r="Z21" s="42">
        <f>SUM(Z22)</f>
        <v>0</v>
      </c>
      <c r="AA21" s="62"/>
      <c r="AB21" s="32"/>
      <c r="AC21" s="42">
        <f>SUM(AC22)</f>
        <v>0</v>
      </c>
      <c r="AD21" s="62"/>
      <c r="AE21" s="32"/>
      <c r="AF21" s="42">
        <f>SUM(AF22)</f>
        <v>0</v>
      </c>
      <c r="AG21" s="62"/>
      <c r="AH21" s="32"/>
      <c r="AI21" s="42">
        <f>SUM(AI22)</f>
        <v>0</v>
      </c>
      <c r="AJ21" s="62"/>
      <c r="AK21" s="32"/>
      <c r="AL21" s="42">
        <f>SUM(AL22)</f>
        <v>0</v>
      </c>
      <c r="AM21" s="62"/>
      <c r="AN21" s="32"/>
      <c r="AO21" s="42">
        <f>SUM(AO22)</f>
        <v>0</v>
      </c>
      <c r="AP21" s="62"/>
      <c r="AQ21" s="32"/>
      <c r="AR21" s="42">
        <f>SUM(AR22)</f>
        <v>0</v>
      </c>
      <c r="AS21" s="62"/>
      <c r="AT21" s="31"/>
      <c r="AU21" s="42">
        <f>SUM(AU22)</f>
        <v>0</v>
      </c>
      <c r="AV21" s="81"/>
      <c r="AW21" s="19"/>
      <c r="AX21" s="19">
        <f>SUM(AX22)</f>
        <v>0</v>
      </c>
      <c r="AY21" s="62"/>
      <c r="AZ21" s="67">
        <f>SUM(AZ22)</f>
        <v>0</v>
      </c>
      <c r="BA21" s="19">
        <f>SUM(BA22)</f>
        <v>0</v>
      </c>
      <c r="BB21" s="62" t="e">
        <f t="shared" si="22"/>
        <v>#DIV/0!</v>
      </c>
      <c r="BC21" s="43">
        <v>0</v>
      </c>
      <c r="BD21" s="43">
        <f t="shared" ref="BD21:BD42" si="24">SUM(AZ21-BC21)</f>
        <v>0</v>
      </c>
    </row>
    <row r="22" spans="1:59" x14ac:dyDescent="0.2">
      <c r="A22" s="22" t="s">
        <v>85</v>
      </c>
      <c r="B22" s="22"/>
      <c r="C22" s="26"/>
      <c r="D22" s="26"/>
      <c r="E22" s="41"/>
      <c r="F22" s="26"/>
      <c r="G22" s="26"/>
      <c r="H22" s="41"/>
      <c r="I22" s="26"/>
      <c r="J22" s="26"/>
      <c r="K22" s="62"/>
      <c r="L22" s="31"/>
      <c r="M22" s="32"/>
      <c r="N22" s="41"/>
      <c r="O22" s="32"/>
      <c r="P22" s="32"/>
      <c r="Q22" s="62"/>
      <c r="R22" s="81"/>
      <c r="S22" s="32"/>
      <c r="T22" s="32"/>
      <c r="U22" s="41"/>
      <c r="V22" s="32"/>
      <c r="W22" s="32"/>
      <c r="X22" s="62"/>
      <c r="Y22" s="32"/>
      <c r="Z22" s="32"/>
      <c r="AA22" s="62"/>
      <c r="AB22" s="32"/>
      <c r="AC22" s="32"/>
      <c r="AD22" s="62"/>
      <c r="AE22" s="32"/>
      <c r="AF22" s="32"/>
      <c r="AG22" s="62"/>
      <c r="AH22" s="32"/>
      <c r="AI22" s="32"/>
      <c r="AJ22" s="62"/>
      <c r="AK22" s="32"/>
      <c r="AL22" s="32"/>
      <c r="AM22" s="62"/>
      <c r="AN22" s="32"/>
      <c r="AO22" s="32"/>
      <c r="AP22" s="62"/>
      <c r="AQ22" s="32"/>
      <c r="AR22" s="32"/>
      <c r="AS22" s="62"/>
      <c r="AT22" s="31"/>
      <c r="AU22" s="31"/>
      <c r="AV22" s="81"/>
      <c r="AW22" s="32"/>
      <c r="AX22" s="32"/>
      <c r="AY22" s="62"/>
      <c r="AZ22" s="66">
        <f>SUM(C22+F22+I22+L22+O22+S22+V22+Y22+AB22+AE22+AH22+AK22+AN22+AQ22+AT22+AW22)</f>
        <v>0</v>
      </c>
      <c r="BA22" s="32">
        <f>SUM(D22+G22+J22+M22+P22+R22+T22+W22+Z22+AC22+AF22+AI22+AL22+AO22++AR22+AU22+AX22)</f>
        <v>0</v>
      </c>
      <c r="BB22" s="62" t="e">
        <f t="shared" si="22"/>
        <v>#DIV/0!</v>
      </c>
      <c r="BC22" s="31">
        <v>0</v>
      </c>
      <c r="BD22" s="31">
        <f t="shared" si="24"/>
        <v>0</v>
      </c>
    </row>
    <row r="23" spans="1:59" ht="12" customHeight="1" x14ac:dyDescent="0.2">
      <c r="A23" s="24" t="s">
        <v>22</v>
      </c>
      <c r="B23" s="21"/>
      <c r="C23" s="54">
        <f>SUM(C25+C33+C42+C51+C52)</f>
        <v>359512.26</v>
      </c>
      <c r="D23" s="54">
        <f>SUM(D25+D33+D42+D51+D52)</f>
        <v>0</v>
      </c>
      <c r="E23" s="55">
        <f>SUM(D23/C23*100)</f>
        <v>0</v>
      </c>
      <c r="F23" s="54">
        <f>SUM(F25+F33+F42+F51+F52)</f>
        <v>250894.81</v>
      </c>
      <c r="G23" s="54">
        <f>SUM(G25+G33+G42+G51+G52)</f>
        <v>0</v>
      </c>
      <c r="H23" s="55">
        <f t="shared" si="0"/>
        <v>0</v>
      </c>
      <c r="I23" s="54">
        <f>SUM(I25+I33+I42+I51+I52)</f>
        <v>99439.81</v>
      </c>
      <c r="J23" s="54">
        <f>SUM(J25+J33+J42+J51+J52)</f>
        <v>0</v>
      </c>
      <c r="K23" s="77">
        <f>SUM(J23/I23*100)</f>
        <v>0</v>
      </c>
      <c r="L23" s="54">
        <f>SUM(L25+L33+L42+L51+L52)</f>
        <v>340213.15</v>
      </c>
      <c r="M23" s="54">
        <f>SUM(M25+M33+M42+M51+M52)</f>
        <v>0</v>
      </c>
      <c r="N23" s="55">
        <f>SUM(M23/L23*100)</f>
        <v>0</v>
      </c>
      <c r="O23" s="54">
        <f>SUM(O25+O33+O42+O51+O52)</f>
        <v>243529.64999999997</v>
      </c>
      <c r="P23" s="54">
        <f>SUM(P25+P33+P42+P51+P52)</f>
        <v>0</v>
      </c>
      <c r="Q23" s="77">
        <f>SUM(P23/O23*100)</f>
        <v>0</v>
      </c>
      <c r="R23" s="54">
        <f>SUM(R25+R33+R42+R51+R52)</f>
        <v>0</v>
      </c>
      <c r="S23" s="54">
        <f>SUM(S25+S33+S42+S51+S52)</f>
        <v>156458.9</v>
      </c>
      <c r="T23" s="54">
        <f>SUM(T25+T33+T42+T51+T52)</f>
        <v>0</v>
      </c>
      <c r="U23" s="55">
        <f t="shared" si="1"/>
        <v>0</v>
      </c>
      <c r="V23" s="54">
        <f>SUM(V25+V33+V42+V51+V52)</f>
        <v>726610.22200000007</v>
      </c>
      <c r="W23" s="54">
        <f>SUM(W25+W33+W42+W51+W52)</f>
        <v>0</v>
      </c>
      <c r="X23" s="77">
        <f t="shared" si="2"/>
        <v>0</v>
      </c>
      <c r="Y23" s="54">
        <f>SUM(Y25+Y33+Y42+Y51+Y52)</f>
        <v>247493.22400000002</v>
      </c>
      <c r="Z23" s="54">
        <f>SUM(Z25+Z33+Z42+Z51+Z52)</f>
        <v>0</v>
      </c>
      <c r="AA23" s="77">
        <f t="shared" si="3"/>
        <v>0</v>
      </c>
      <c r="AB23" s="54">
        <f>SUM(AB25+AB33+AB42+AB51+AB52)</f>
        <v>204612.78999999998</v>
      </c>
      <c r="AC23" s="54">
        <f>SUM(AC25+AC33+AC42+AC51+AC52)</f>
        <v>0</v>
      </c>
      <c r="AD23" s="77">
        <f t="shared" si="4"/>
        <v>0</v>
      </c>
      <c r="AE23" s="54">
        <f>SUM(AE25+AE33+AE42+AE51+AE52)</f>
        <v>133851.32</v>
      </c>
      <c r="AF23" s="54">
        <f>SUM(AF25+AF33+AF42+AF51+AF52)</f>
        <v>0</v>
      </c>
      <c r="AG23" s="77">
        <f>SUM(AF23/AE23*100)</f>
        <v>0</v>
      </c>
      <c r="AH23" s="54">
        <f>SUM(AH25+AH33+AH42+AH51+AH52)</f>
        <v>247004.88</v>
      </c>
      <c r="AI23" s="54">
        <f>SUM(AI25+AI33+AI42+AI51+AI52)</f>
        <v>0</v>
      </c>
      <c r="AJ23" s="77">
        <f t="shared" si="5"/>
        <v>0</v>
      </c>
      <c r="AK23" s="54">
        <f>SUM(AK25+AK33+AK42+AK51+AK52)</f>
        <v>141500.16800000001</v>
      </c>
      <c r="AL23" s="54">
        <f>SUM(AL25+AL33+AL42+AL51+AL52)</f>
        <v>0</v>
      </c>
      <c r="AM23" s="77">
        <f t="shared" ref="AM23" si="25">SUM(AL23/AK23*100)</f>
        <v>0</v>
      </c>
      <c r="AN23" s="54">
        <f>SUM(AN25+AN33+AN42+AN51+AN52)</f>
        <v>447977.61</v>
      </c>
      <c r="AO23" s="54">
        <f>SUM(AO25+AO33+AO42+AO51+AO52)</f>
        <v>0</v>
      </c>
      <c r="AP23" s="77">
        <f t="shared" si="7"/>
        <v>0</v>
      </c>
      <c r="AQ23" s="54">
        <f>SUM(AQ25+AQ33+AQ42+AQ51+AQ52)</f>
        <v>100779.15</v>
      </c>
      <c r="AR23" s="54">
        <f>SUM(AR25+AR33+AR42+AR51+AR52)</f>
        <v>0</v>
      </c>
      <c r="AS23" s="77">
        <f t="shared" ref="AS23" si="26">SUM(AR23/AQ23*100)</f>
        <v>0</v>
      </c>
      <c r="AT23" s="54">
        <f>SUM(AT25+AT33+AT42+AT51+AT52)</f>
        <v>301466.86</v>
      </c>
      <c r="AU23" s="54">
        <f>SUM(AU25+AU33+AU42+AU51+AU52)</f>
        <v>0</v>
      </c>
      <c r="AV23" s="77">
        <f t="shared" ref="AV23" si="27">SUM(AU23/AT23*100)</f>
        <v>0</v>
      </c>
      <c r="AW23" s="54">
        <f>SUM(AW25+AW33+AW42+AW51+AW52)</f>
        <v>644267.17999999993</v>
      </c>
      <c r="AX23" s="54">
        <f>SUM(AX25+AX33+AX42+AX51+AX52)</f>
        <v>0</v>
      </c>
      <c r="AY23" s="77">
        <f t="shared" si="10"/>
        <v>0</v>
      </c>
      <c r="AZ23" s="54">
        <f>SUM(AZ25+AZ33+AZ42+AZ51+AZ52)-2</f>
        <v>4645610.9840000002</v>
      </c>
      <c r="BA23" s="54" t="e">
        <f>SUM(BA25+BA33+BA42+BA51+BA52)</f>
        <v>#REF!</v>
      </c>
      <c r="BB23" s="87" t="e">
        <f t="shared" si="11"/>
        <v>#REF!</v>
      </c>
      <c r="BC23" s="43">
        <f>SUM(BC25+BC33+BC42+BC51+BC52)</f>
        <v>4371802.9799999995</v>
      </c>
      <c r="BD23" s="43">
        <f t="shared" si="24"/>
        <v>273808.00400000066</v>
      </c>
    </row>
    <row r="24" spans="1:59" x14ac:dyDescent="0.2">
      <c r="A24" s="23"/>
      <c r="B24" s="22"/>
      <c r="C24" s="42"/>
      <c r="D24" s="42"/>
      <c r="E24" s="41"/>
      <c r="F24" s="42"/>
      <c r="G24" s="42"/>
      <c r="H24" s="41"/>
      <c r="I24" s="42"/>
      <c r="J24" s="42"/>
      <c r="K24" s="62"/>
      <c r="L24" s="43"/>
      <c r="M24" s="19"/>
      <c r="N24" s="41"/>
      <c r="O24" s="19"/>
      <c r="P24" s="19"/>
      <c r="Q24" s="62"/>
      <c r="R24" s="81"/>
      <c r="S24" s="19"/>
      <c r="T24" s="19"/>
      <c r="U24" s="41"/>
      <c r="V24" s="19"/>
      <c r="W24" s="19"/>
      <c r="X24" s="62"/>
      <c r="Y24" s="19"/>
      <c r="Z24" s="19"/>
      <c r="AA24" s="62"/>
      <c r="AB24" s="19"/>
      <c r="AC24" s="19"/>
      <c r="AD24" s="62"/>
      <c r="AE24" s="19"/>
      <c r="AF24" s="19"/>
      <c r="AG24" s="62"/>
      <c r="AH24" s="19"/>
      <c r="AI24" s="19"/>
      <c r="AJ24" s="62"/>
      <c r="AK24" s="19"/>
      <c r="AL24" s="19"/>
      <c r="AM24" s="62"/>
      <c r="AN24" s="19"/>
      <c r="AO24" s="19"/>
      <c r="AP24" s="62"/>
      <c r="AQ24" s="19"/>
      <c r="AR24" s="19"/>
      <c r="AS24" s="62"/>
      <c r="AT24" s="81"/>
      <c r="AU24" s="81"/>
      <c r="AV24" s="81"/>
      <c r="AW24" s="19"/>
      <c r="AX24" s="19"/>
      <c r="AY24" s="62"/>
      <c r="AZ24" s="66"/>
      <c r="BA24" s="78"/>
      <c r="BB24" s="62"/>
      <c r="BC24" s="31"/>
      <c r="BD24" s="31">
        <f t="shared" si="24"/>
        <v>0</v>
      </c>
    </row>
    <row r="25" spans="1:59" x14ac:dyDescent="0.2">
      <c r="A25" s="25" t="s">
        <v>23</v>
      </c>
      <c r="B25" s="25">
        <v>50</v>
      </c>
      <c r="C25" s="42">
        <f>SUM(C26:C32)</f>
        <v>219122.26</v>
      </c>
      <c r="D25" s="42">
        <f>SUM(D26:D32)</f>
        <v>0</v>
      </c>
      <c r="E25" s="41">
        <f>SUM(D25/C25*100)</f>
        <v>0</v>
      </c>
      <c r="F25" s="42">
        <f>SUM(F26:F32)</f>
        <v>176273.81</v>
      </c>
      <c r="G25" s="42">
        <f>SUM(G26:G32)</f>
        <v>0</v>
      </c>
      <c r="H25" s="41">
        <f t="shared" si="0"/>
        <v>0</v>
      </c>
      <c r="I25" s="42">
        <f>SUM(I26:I32)</f>
        <v>62901.81</v>
      </c>
      <c r="J25" s="42">
        <f>SUM(J26:J32)</f>
        <v>0</v>
      </c>
      <c r="K25" s="62">
        <f>SUM(J25/I25*100)</f>
        <v>0</v>
      </c>
      <c r="L25" s="42">
        <f>SUM(L26:L32)</f>
        <v>211635.15</v>
      </c>
      <c r="M25" s="42">
        <f>SUM(M26:M32)</f>
        <v>0</v>
      </c>
      <c r="N25" s="41">
        <f>SUM(M25/L25*100)</f>
        <v>0</v>
      </c>
      <c r="O25" s="42">
        <f>SUM(O26:O32)</f>
        <v>144192.44999999998</v>
      </c>
      <c r="P25" s="42">
        <f>SUM(P26:P32)</f>
        <v>0</v>
      </c>
      <c r="Q25" s="62">
        <f>SUM(P25/O25*100)</f>
        <v>0</v>
      </c>
      <c r="R25" s="42">
        <f>SUM(R26:R32)</f>
        <v>0</v>
      </c>
      <c r="S25" s="42">
        <f>SUM(S26:S32)</f>
        <v>112724.5</v>
      </c>
      <c r="T25" s="42">
        <f>SUM(T26:T32)</f>
        <v>0</v>
      </c>
      <c r="U25" s="41">
        <f t="shared" si="1"/>
        <v>0</v>
      </c>
      <c r="V25" s="42">
        <f>SUM(V26:V32)</f>
        <v>366768.22200000001</v>
      </c>
      <c r="W25" s="42">
        <f>SUM(W26:W32)</f>
        <v>0</v>
      </c>
      <c r="X25" s="62">
        <f t="shared" si="2"/>
        <v>0</v>
      </c>
      <c r="Y25" s="42">
        <f>SUM(Y26:Y32)</f>
        <v>167159.35400000002</v>
      </c>
      <c r="Z25" s="42">
        <f>SUM(Z26:Z32)</f>
        <v>0</v>
      </c>
      <c r="AA25" s="62">
        <f t="shared" si="3"/>
        <v>0</v>
      </c>
      <c r="AB25" s="42">
        <f>SUM(AB26:AB32)</f>
        <v>94837.439999999988</v>
      </c>
      <c r="AC25" s="42">
        <f>SUM(AC26:AC32)</f>
        <v>0</v>
      </c>
      <c r="AD25" s="62">
        <f t="shared" si="4"/>
        <v>0</v>
      </c>
      <c r="AE25" s="42">
        <f>SUM(AE26:AE32)</f>
        <v>59728.32</v>
      </c>
      <c r="AF25" s="42">
        <f>SUM(AF26:AF32)</f>
        <v>0</v>
      </c>
      <c r="AG25" s="62">
        <f>SUM(AF25/AE25*100)</f>
        <v>0</v>
      </c>
      <c r="AH25" s="42">
        <f>SUM(AH26:AH32)</f>
        <v>161690.20000000001</v>
      </c>
      <c r="AI25" s="42">
        <f>SUM(AI26:AI32)</f>
        <v>0</v>
      </c>
      <c r="AJ25" s="62">
        <f t="shared" si="5"/>
        <v>0</v>
      </c>
      <c r="AK25" s="42">
        <f>SUM(AK26:AK32)</f>
        <v>97053.168000000005</v>
      </c>
      <c r="AL25" s="42">
        <f>SUM(AL26:AL32)</f>
        <v>0</v>
      </c>
      <c r="AM25" s="62">
        <f t="shared" ref="AM25" si="28">SUM(AL25/AK25*100)</f>
        <v>0</v>
      </c>
      <c r="AN25" s="42">
        <f>SUM(AN26:AN32)</f>
        <v>316224.61</v>
      </c>
      <c r="AO25" s="42">
        <f>SUM(AO26:AO32)</f>
        <v>0</v>
      </c>
      <c r="AP25" s="62">
        <f t="shared" si="7"/>
        <v>0</v>
      </c>
      <c r="AQ25" s="42">
        <f>SUM(AQ26:AQ32)</f>
        <v>37363.65</v>
      </c>
      <c r="AR25" s="42">
        <f>SUM(AR26:AR32)</f>
        <v>0</v>
      </c>
      <c r="AS25" s="62">
        <f t="shared" ref="AS25" si="29">SUM(AR25/AQ25*100)</f>
        <v>0</v>
      </c>
      <c r="AT25" s="42">
        <f>SUM(AT26:AT32)</f>
        <v>224741.86000000002</v>
      </c>
      <c r="AU25" s="42">
        <f>SUM(AU26:AU32)</f>
        <v>0</v>
      </c>
      <c r="AV25" s="62">
        <f t="shared" ref="AV25" si="30">SUM(AU25/AT25*100)</f>
        <v>0</v>
      </c>
      <c r="AW25" s="42">
        <f>SUM(AW26:AW32)</f>
        <v>460142.18</v>
      </c>
      <c r="AX25" s="42">
        <f>SUM(AX26:AX32)</f>
        <v>0</v>
      </c>
      <c r="AY25" s="62">
        <f t="shared" si="10"/>
        <v>0</v>
      </c>
      <c r="AZ25" s="65">
        <f>SUM(AZ26:AZ32)</f>
        <v>2912558.9840000002</v>
      </c>
      <c r="BA25" s="42">
        <f>SUM(BA26:BA32)</f>
        <v>0</v>
      </c>
      <c r="BB25" s="62">
        <f t="shared" si="11"/>
        <v>0</v>
      </c>
      <c r="BC25" s="43">
        <f>SUM(BC26:BC32)</f>
        <v>2666392.17</v>
      </c>
      <c r="BD25" s="43">
        <f t="shared" si="24"/>
        <v>246166.81400000025</v>
      </c>
      <c r="BE25" s="98"/>
      <c r="BF25" s="96"/>
    </row>
    <row r="26" spans="1:59" x14ac:dyDescent="0.2">
      <c r="A26" s="22" t="s">
        <v>24</v>
      </c>
      <c r="B26" s="22">
        <v>500200</v>
      </c>
      <c r="C26" s="59"/>
      <c r="D26" s="59"/>
      <c r="E26" s="82"/>
      <c r="F26" s="59"/>
      <c r="G26" s="59"/>
      <c r="H26" s="82"/>
      <c r="I26" s="59"/>
      <c r="J26" s="59"/>
      <c r="K26" s="82"/>
      <c r="L26" s="83"/>
      <c r="M26" s="79"/>
      <c r="N26" s="82"/>
      <c r="O26" s="79"/>
      <c r="P26" s="79"/>
      <c r="Q26" s="82"/>
      <c r="R26" s="84"/>
      <c r="S26" s="79"/>
      <c r="T26" s="79"/>
      <c r="U26" s="82"/>
      <c r="V26" s="79"/>
      <c r="W26" s="79"/>
      <c r="X26" s="82"/>
      <c r="Y26" s="79"/>
      <c r="Z26" s="79"/>
      <c r="AA26" s="82"/>
      <c r="AB26" s="79"/>
      <c r="AC26" s="79"/>
      <c r="AD26" s="82"/>
      <c r="AE26" s="79"/>
      <c r="AF26" s="79"/>
      <c r="AG26" s="82"/>
      <c r="AH26" s="79"/>
      <c r="AI26" s="79"/>
      <c r="AJ26" s="82"/>
      <c r="AK26" s="79"/>
      <c r="AL26" s="79"/>
      <c r="AM26" s="82"/>
      <c r="AN26" s="79"/>
      <c r="AO26" s="79"/>
      <c r="AP26" s="82"/>
      <c r="AQ26" s="79"/>
      <c r="AR26" s="79"/>
      <c r="AS26" s="82"/>
      <c r="AT26" s="59"/>
      <c r="AU26" s="59"/>
      <c r="AV26" s="82"/>
      <c r="AW26" s="26">
        <v>58480</v>
      </c>
      <c r="AX26" s="32"/>
      <c r="AY26" s="62">
        <f t="shared" si="10"/>
        <v>0</v>
      </c>
      <c r="AZ26" s="66">
        <f>SUM(C26+F26+I26+L26+O26+S26+V26+Y26+AB26+AE26+AH26+AK26+AN26+AQ26+AT26+AW26)</f>
        <v>58480</v>
      </c>
      <c r="BA26" s="32">
        <f t="shared" ref="BA26" si="31">SUM(D26+G26+J26+M26+P26+T26+W26+Z26+AC26+AF26+AI26+AL26+AO26++AR26+AU26+AX26)</f>
        <v>0</v>
      </c>
      <c r="BB26" s="62">
        <f t="shared" si="11"/>
        <v>0</v>
      </c>
      <c r="BC26" s="31">
        <v>56600</v>
      </c>
      <c r="BD26" s="31">
        <f t="shared" si="24"/>
        <v>1880</v>
      </c>
      <c r="BE26" s="97"/>
      <c r="BF26" s="96"/>
    </row>
    <row r="27" spans="1:59" x14ac:dyDescent="0.2">
      <c r="A27" s="22" t="s">
        <v>25</v>
      </c>
      <c r="B27" s="22">
        <v>500210</v>
      </c>
      <c r="C27" s="26">
        <v>163520</v>
      </c>
      <c r="D27" s="59"/>
      <c r="E27" s="82">
        <f>SUM(D27/C27*100)</f>
        <v>0</v>
      </c>
      <c r="F27" s="26">
        <v>128800</v>
      </c>
      <c r="G27" s="59"/>
      <c r="H27" s="82">
        <f t="shared" si="0"/>
        <v>0</v>
      </c>
      <c r="I27" s="26">
        <v>43140</v>
      </c>
      <c r="J27" s="59"/>
      <c r="K27" s="82">
        <f>SUM(J27/I27*100)</f>
        <v>0</v>
      </c>
      <c r="L27" s="26">
        <v>157800</v>
      </c>
      <c r="M27" s="79"/>
      <c r="N27" s="82">
        <f>SUM(M27/L27*100)</f>
        <v>0</v>
      </c>
      <c r="O27" s="26">
        <v>107760</v>
      </c>
      <c r="P27" s="79"/>
      <c r="Q27" s="82">
        <f>SUM(P27/O27*100)</f>
        <v>0</v>
      </c>
      <c r="R27" s="82"/>
      <c r="S27" s="26">
        <v>82200</v>
      </c>
      <c r="T27" s="79"/>
      <c r="U27" s="82">
        <f t="shared" si="1"/>
        <v>0</v>
      </c>
      <c r="V27" s="26">
        <v>273744</v>
      </c>
      <c r="W27" s="79"/>
      <c r="X27" s="82">
        <f t="shared" si="2"/>
        <v>0</v>
      </c>
      <c r="Y27" s="26">
        <v>124808</v>
      </c>
      <c r="Z27" s="79"/>
      <c r="AA27" s="82">
        <f t="shared" si="3"/>
        <v>0</v>
      </c>
      <c r="AB27" s="26">
        <v>67280</v>
      </c>
      <c r="AC27" s="79"/>
      <c r="AD27" s="82">
        <f t="shared" si="4"/>
        <v>0</v>
      </c>
      <c r="AE27" s="26">
        <v>44640</v>
      </c>
      <c r="AF27" s="79"/>
      <c r="AG27" s="82">
        <f>SUM(AF27/AE27*100)</f>
        <v>0</v>
      </c>
      <c r="AH27" s="26">
        <v>106400</v>
      </c>
      <c r="AI27" s="79"/>
      <c r="AJ27" s="82">
        <f t="shared" si="5"/>
        <v>0</v>
      </c>
      <c r="AK27" s="102">
        <v>72536</v>
      </c>
      <c r="AL27" s="79"/>
      <c r="AM27" s="82">
        <f t="shared" ref="AM27" si="32">SUM(AL27/AK27*100)</f>
        <v>0</v>
      </c>
      <c r="AN27" s="26">
        <v>235720</v>
      </c>
      <c r="AO27" s="79"/>
      <c r="AP27" s="82">
        <f t="shared" si="7"/>
        <v>0</v>
      </c>
      <c r="AQ27" s="26">
        <v>22800</v>
      </c>
      <c r="AR27" s="79"/>
      <c r="AS27" s="82">
        <f t="shared" ref="AS27:AS35" si="33">SUM(AR27/AQ27*100)</f>
        <v>0</v>
      </c>
      <c r="AT27" s="26">
        <v>167720</v>
      </c>
      <c r="AU27" s="26"/>
      <c r="AV27" s="62">
        <f t="shared" ref="AV27:AV40" si="34">SUM(AU27/AT27*100)</f>
        <v>0</v>
      </c>
      <c r="AW27" s="26">
        <v>275960</v>
      </c>
      <c r="AX27" s="32"/>
      <c r="AY27" s="62">
        <f t="shared" si="10"/>
        <v>0</v>
      </c>
      <c r="AZ27" s="66">
        <f>SUM(C27+F27+I27+L27+O27+S27+V27+Y27+AB27+AE27+AH27+AK27+AN27+AQ27+AT27+AW27)</f>
        <v>2074828</v>
      </c>
      <c r="BA27" s="32">
        <f t="shared" ref="BA27:BA32" si="35">SUM(D27+G27+J27+M27+P27+R27+T27+W27+Z27+AC27+AF27+AI27+AL27+AO27++AR27+AU27+AX27)</f>
        <v>0</v>
      </c>
      <c r="BB27" s="62">
        <f t="shared" si="11"/>
        <v>0</v>
      </c>
      <c r="BC27" s="31">
        <v>1919300</v>
      </c>
      <c r="BD27" s="31">
        <f t="shared" si="24"/>
        <v>155528</v>
      </c>
      <c r="BE27" s="97"/>
      <c r="BF27" s="96"/>
    </row>
    <row r="28" spans="1:59" x14ac:dyDescent="0.2">
      <c r="A28" s="22" t="s">
        <v>45</v>
      </c>
      <c r="B28" s="22">
        <v>500500</v>
      </c>
      <c r="C28" s="59"/>
      <c r="D28" s="59"/>
      <c r="E28" s="82"/>
      <c r="F28" s="26">
        <v>2820</v>
      </c>
      <c r="G28" s="59"/>
      <c r="H28" s="82">
        <f t="shared" si="0"/>
        <v>0</v>
      </c>
      <c r="I28" s="26">
        <v>3840</v>
      </c>
      <c r="J28" s="59"/>
      <c r="K28" s="82">
        <f>SUM(J28/I28*100)</f>
        <v>0</v>
      </c>
      <c r="L28" s="83"/>
      <c r="M28" s="79"/>
      <c r="N28" s="82"/>
      <c r="O28" s="79"/>
      <c r="P28" s="79"/>
      <c r="Q28" s="82"/>
      <c r="R28" s="82"/>
      <c r="S28" s="26">
        <v>1800</v>
      </c>
      <c r="T28" s="79"/>
      <c r="U28" s="82">
        <f t="shared" si="1"/>
        <v>0</v>
      </c>
      <c r="V28" s="59"/>
      <c r="W28" s="79"/>
      <c r="X28" s="82" t="e">
        <f t="shared" si="2"/>
        <v>#DIV/0!</v>
      </c>
      <c r="Y28" s="59"/>
      <c r="Z28" s="79"/>
      <c r="AA28" s="82"/>
      <c r="AB28" s="26">
        <v>3600</v>
      </c>
      <c r="AC28" s="79"/>
      <c r="AD28" s="82">
        <f t="shared" si="4"/>
        <v>0</v>
      </c>
      <c r="AE28" s="59"/>
      <c r="AF28" s="79"/>
      <c r="AG28" s="82"/>
      <c r="AH28" s="26">
        <v>19327</v>
      </c>
      <c r="AI28" s="79"/>
      <c r="AJ28" s="82"/>
      <c r="AK28" s="59"/>
      <c r="AL28" s="79"/>
      <c r="AM28" s="82"/>
      <c r="AN28" s="59"/>
      <c r="AO28" s="79"/>
      <c r="AP28" s="82" t="e">
        <f t="shared" si="7"/>
        <v>#DIV/0!</v>
      </c>
      <c r="AQ28" s="26">
        <v>5125</v>
      </c>
      <c r="AR28" s="79"/>
      <c r="AS28" s="82">
        <f t="shared" si="33"/>
        <v>0</v>
      </c>
      <c r="AT28" s="26"/>
      <c r="AU28" s="26"/>
      <c r="AV28" s="62"/>
      <c r="AW28" s="26">
        <v>3600</v>
      </c>
      <c r="AX28" s="32"/>
      <c r="AY28" s="62"/>
      <c r="AZ28" s="66">
        <f t="shared" ref="AZ28:AZ32" si="36">SUM(C28+F28+I28+L28+O28+S28+V28+Y28+AB28+AE28+AH28+AK28+AN28+AQ28+AT28+AW28)</f>
        <v>40112</v>
      </c>
      <c r="BA28" s="32">
        <f t="shared" si="35"/>
        <v>0</v>
      </c>
      <c r="BB28" s="62">
        <f t="shared" si="11"/>
        <v>0</v>
      </c>
      <c r="BC28" s="31">
        <v>34210</v>
      </c>
      <c r="BD28" s="31">
        <f t="shared" si="24"/>
        <v>5902</v>
      </c>
      <c r="BE28" s="97"/>
      <c r="BF28" s="96"/>
    </row>
    <row r="29" spans="1:59" x14ac:dyDescent="0.2">
      <c r="A29" s="22" t="s">
        <v>26</v>
      </c>
      <c r="B29" s="22">
        <v>505</v>
      </c>
      <c r="C29" s="26">
        <v>200</v>
      </c>
      <c r="D29" s="26"/>
      <c r="E29" s="62">
        <f t="shared" ref="E29:E31" si="37">SUM(D29/C29*100)</f>
        <v>0</v>
      </c>
      <c r="F29" s="26">
        <v>100</v>
      </c>
      <c r="G29" s="26"/>
      <c r="H29" s="62">
        <f t="shared" si="0"/>
        <v>0</v>
      </c>
      <c r="I29" s="26"/>
      <c r="J29" s="26"/>
      <c r="K29" s="62"/>
      <c r="L29" s="31">
        <v>300</v>
      </c>
      <c r="M29" s="32"/>
      <c r="N29" s="62">
        <f>SUM(M29/L29*100)</f>
        <v>0</v>
      </c>
      <c r="O29" s="32"/>
      <c r="P29" s="32"/>
      <c r="Q29" s="62"/>
      <c r="R29" s="81"/>
      <c r="S29" s="32">
        <v>200</v>
      </c>
      <c r="T29" s="32"/>
      <c r="U29" s="62">
        <f t="shared" si="1"/>
        <v>0</v>
      </c>
      <c r="V29" s="26">
        <v>300</v>
      </c>
      <c r="W29" s="32"/>
      <c r="X29" s="62">
        <f t="shared" si="2"/>
        <v>0</v>
      </c>
      <c r="Y29" s="26">
        <v>100</v>
      </c>
      <c r="Z29" s="32"/>
      <c r="AA29" s="62">
        <f t="shared" si="3"/>
        <v>0</v>
      </c>
      <c r="AB29" s="26"/>
      <c r="AC29" s="32"/>
      <c r="AD29" s="62"/>
      <c r="AE29" s="26"/>
      <c r="AF29" s="32"/>
      <c r="AG29" s="62"/>
      <c r="AH29" s="26"/>
      <c r="AI29" s="32"/>
      <c r="AJ29" s="62"/>
      <c r="AK29" s="26"/>
      <c r="AL29" s="32"/>
      <c r="AM29" s="62"/>
      <c r="AN29" s="26">
        <v>500</v>
      </c>
      <c r="AO29" s="32"/>
      <c r="AP29" s="62">
        <f t="shared" si="7"/>
        <v>0</v>
      </c>
      <c r="AQ29" s="26"/>
      <c r="AR29" s="32"/>
      <c r="AS29" s="62"/>
      <c r="AT29" s="26">
        <v>200</v>
      </c>
      <c r="AU29" s="26"/>
      <c r="AV29" s="62">
        <f t="shared" si="34"/>
        <v>0</v>
      </c>
      <c r="AW29" s="26">
        <v>5000</v>
      </c>
      <c r="AX29" s="32"/>
      <c r="AY29" s="62">
        <f t="shared" si="10"/>
        <v>0</v>
      </c>
      <c r="AZ29" s="66">
        <f t="shared" si="36"/>
        <v>6900</v>
      </c>
      <c r="BA29" s="32">
        <f t="shared" si="35"/>
        <v>0</v>
      </c>
      <c r="BB29" s="62">
        <f t="shared" si="11"/>
        <v>0</v>
      </c>
      <c r="BC29" s="31">
        <v>6900</v>
      </c>
      <c r="BD29" s="31">
        <f t="shared" si="24"/>
        <v>0</v>
      </c>
      <c r="BE29" s="97"/>
      <c r="BF29" s="96"/>
    </row>
    <row r="30" spans="1:59" x14ac:dyDescent="0.2">
      <c r="A30" s="22" t="s">
        <v>77</v>
      </c>
      <c r="B30" s="22">
        <v>506000</v>
      </c>
      <c r="C30" s="26">
        <f>SUM(C27+C28+C29+C31)*33%</f>
        <v>54044.100000000006</v>
      </c>
      <c r="D30" s="26">
        <f>SUM(D27+D28+D29+D31)*33%</f>
        <v>0</v>
      </c>
      <c r="E30" s="62">
        <f t="shared" si="37"/>
        <v>0</v>
      </c>
      <c r="F30" s="26">
        <f>SUM(F27+F28+F29+F31)*33%</f>
        <v>43475.85</v>
      </c>
      <c r="G30" s="26">
        <f>SUM(G27+G28+G29+G31)*33%</f>
        <v>0</v>
      </c>
      <c r="H30" s="62">
        <f t="shared" si="0"/>
        <v>0</v>
      </c>
      <c r="I30" s="26">
        <f>SUM(I27+I28+I29+129)*33%</f>
        <v>15545.970000000001</v>
      </c>
      <c r="J30" s="26">
        <f>SUM(J27+J28+J29+J31)*33%</f>
        <v>0</v>
      </c>
      <c r="K30" s="62">
        <f>SUM(J30/I30*100)</f>
        <v>0</v>
      </c>
      <c r="L30" s="26">
        <f>SUM(L27+L28+L29+L31)*33%</f>
        <v>52197.75</v>
      </c>
      <c r="M30" s="26">
        <f>SUM(M27+M28+M29+M31)*33%</f>
        <v>0</v>
      </c>
      <c r="N30" s="62">
        <f>SUM(M30/L30*100)</f>
        <v>0</v>
      </c>
      <c r="O30" s="26">
        <f>SUM(O27+O28+O29+29)*33%</f>
        <v>35570.370000000003</v>
      </c>
      <c r="P30" s="26">
        <f>SUM(P27+P28+P29+P31)*33%</f>
        <v>0</v>
      </c>
      <c r="Q30" s="62">
        <f>SUM(P30/O30*100)</f>
        <v>0</v>
      </c>
      <c r="R30" s="26">
        <f>SUM(R27+R28+R29+R31)*33%</f>
        <v>0</v>
      </c>
      <c r="S30" s="26">
        <f>SUM(S27+S28+S29+S31)*33%</f>
        <v>27802.5</v>
      </c>
      <c r="T30" s="26">
        <f>SUM(T27+T28+T29+T31)*33%</f>
        <v>0</v>
      </c>
      <c r="U30" s="62">
        <f t="shared" si="1"/>
        <v>0</v>
      </c>
      <c r="V30" s="26">
        <f>SUM(V27+V28+V29+V31)*33%</f>
        <v>90459.27</v>
      </c>
      <c r="W30" s="26">
        <f>SUM(W27+W28+W29+W31)*33%</f>
        <v>0</v>
      </c>
      <c r="X30" s="62">
        <f t="shared" si="2"/>
        <v>0</v>
      </c>
      <c r="Y30" s="26">
        <f>SUM(Y27+Y28+Y29+Y31)*33%</f>
        <v>41227.89</v>
      </c>
      <c r="Z30" s="26">
        <f>SUM(Z27+Z28+Z29+Z31)*33%</f>
        <v>0</v>
      </c>
      <c r="AA30" s="62">
        <f t="shared" si="3"/>
        <v>0</v>
      </c>
      <c r="AB30" s="26">
        <f>SUM(AB27+AB28+AB29+AB31)*33%</f>
        <v>23390.400000000001</v>
      </c>
      <c r="AC30" s="26">
        <f>SUM(AC27+AC28+AC29+AC31)*33%</f>
        <v>0</v>
      </c>
      <c r="AD30" s="62">
        <f t="shared" si="4"/>
        <v>0</v>
      </c>
      <c r="AE30" s="26">
        <f>SUM(AE27+AE28+AE29+AE31)*33%</f>
        <v>14731.2</v>
      </c>
      <c r="AF30" s="26">
        <f t="shared" ref="AF30:AG30" si="38">SUM(AF27+AF28+AF29+AF31)*33%</f>
        <v>0</v>
      </c>
      <c r="AG30" s="26">
        <f t="shared" si="38"/>
        <v>0</v>
      </c>
      <c r="AH30" s="26">
        <f>SUM(AH27+AH29+AH31)*33%</f>
        <v>35112</v>
      </c>
      <c r="AI30" s="26">
        <f>SUM(AI27+AI28+AI29+AI31)*33%</f>
        <v>0</v>
      </c>
      <c r="AJ30" s="62">
        <f t="shared" si="5"/>
        <v>0</v>
      </c>
      <c r="AK30" s="26">
        <f>SUM(AK27+AK28+AK29+AK31)*33%</f>
        <v>23936.880000000001</v>
      </c>
      <c r="AL30" s="26">
        <f>SUM(AL27+AL28+AL29+AL31)*33%</f>
        <v>0</v>
      </c>
      <c r="AM30" s="62">
        <f t="shared" ref="AM30" si="39">SUM(AL30/AK30*100)</f>
        <v>0</v>
      </c>
      <c r="AN30" s="26">
        <f>SUM(AN27+AN28+AN29+AN31)*33%</f>
        <v>77993.850000000006</v>
      </c>
      <c r="AO30" s="26">
        <f>SUM(AO27+AO28+AO29+AO31)*33%</f>
        <v>0</v>
      </c>
      <c r="AP30" s="62">
        <f t="shared" si="7"/>
        <v>0</v>
      </c>
      <c r="AQ30" s="26">
        <f>SUM(AQ27+AQ28+AQ29+AQ31)*33%</f>
        <v>9215.25</v>
      </c>
      <c r="AR30" s="26">
        <f>SUM(AR27+AR28+AR29+AR31)*33%</f>
        <v>0</v>
      </c>
      <c r="AS30" s="62">
        <f t="shared" si="33"/>
        <v>0</v>
      </c>
      <c r="AT30" s="26">
        <f>SUM(AT27+AT28+AT29+AT31)*33%</f>
        <v>55430.100000000006</v>
      </c>
      <c r="AU30" s="26">
        <f>SUM(AU27+AU28+AU29+AU31)*33%</f>
        <v>0</v>
      </c>
      <c r="AV30" s="62">
        <f t="shared" si="34"/>
        <v>0</v>
      </c>
      <c r="AW30" s="26">
        <f>SUM(AW26+AW27+AW28+AW29+AW31)*33%</f>
        <v>113615.70000000001</v>
      </c>
      <c r="AX30" s="26">
        <f>SUM(AX26+AX27+AX28+AX29+AX31)*33%</f>
        <v>0</v>
      </c>
      <c r="AY30" s="62">
        <f t="shared" si="10"/>
        <v>0</v>
      </c>
      <c r="AZ30" s="66">
        <f>SUM(C30+F30+I30+L30+O30+S30+V30+Y30+AB30+AE30+AH30+AK30+AN30+AQ30+AT30+AW30)</f>
        <v>713749.08000000007</v>
      </c>
      <c r="BA30" s="32">
        <f t="shared" si="35"/>
        <v>0</v>
      </c>
      <c r="BB30" s="62">
        <f t="shared" si="11"/>
        <v>0</v>
      </c>
      <c r="BC30" s="31">
        <v>632838.69000000006</v>
      </c>
      <c r="BD30" s="31">
        <f t="shared" si="24"/>
        <v>80910.390000000014</v>
      </c>
    </row>
    <row r="31" spans="1:59" x14ac:dyDescent="0.2">
      <c r="A31" s="22" t="s">
        <v>27</v>
      </c>
      <c r="B31" s="22">
        <v>506030</v>
      </c>
      <c r="C31" s="26">
        <f>SUM(C29*20/80)</f>
        <v>50</v>
      </c>
      <c r="D31" s="26">
        <f>SUM(D29*20/80)</f>
        <v>0</v>
      </c>
      <c r="E31" s="62">
        <f t="shared" si="37"/>
        <v>0</v>
      </c>
      <c r="F31" s="26">
        <f>SUM(F29*20/80)</f>
        <v>25</v>
      </c>
      <c r="G31" s="26">
        <f>SUM(G29*20/80)</f>
        <v>0</v>
      </c>
      <c r="H31" s="62">
        <f t="shared" si="0"/>
        <v>0</v>
      </c>
      <c r="I31" s="26">
        <f>SUM(I29*20/80)</f>
        <v>0</v>
      </c>
      <c r="J31" s="26">
        <f>SUM(J29*20/80)</f>
        <v>0</v>
      </c>
      <c r="K31" s="62"/>
      <c r="L31" s="26">
        <f>SUM(L29*20/80)</f>
        <v>75</v>
      </c>
      <c r="M31" s="26">
        <f>SUM(M29*20/80)</f>
        <v>0</v>
      </c>
      <c r="N31" s="26">
        <f>SUM(N29*20/80)</f>
        <v>0</v>
      </c>
      <c r="O31" s="26">
        <f>SUM(O29*20/80)</f>
        <v>0</v>
      </c>
      <c r="P31" s="26">
        <f>SUM(P29*20/80)</f>
        <v>0</v>
      </c>
      <c r="Q31" s="62"/>
      <c r="R31" s="26">
        <f>SUM(R29*20/80)</f>
        <v>0</v>
      </c>
      <c r="S31" s="26">
        <f>SUM(S29*20/80)</f>
        <v>50</v>
      </c>
      <c r="T31" s="26">
        <f>SUM(T29*20/80)</f>
        <v>0</v>
      </c>
      <c r="U31" s="62">
        <f t="shared" si="1"/>
        <v>0</v>
      </c>
      <c r="V31" s="26">
        <f>SUM(V29*20/80)</f>
        <v>75</v>
      </c>
      <c r="W31" s="26">
        <f>SUM(W29*20/80)</f>
        <v>0</v>
      </c>
      <c r="X31" s="62">
        <f t="shared" si="2"/>
        <v>0</v>
      </c>
      <c r="Y31" s="26">
        <f>SUM(Y29*20/80)</f>
        <v>25</v>
      </c>
      <c r="Z31" s="26">
        <f>SUM(Z29*20/80)</f>
        <v>0</v>
      </c>
      <c r="AA31" s="62"/>
      <c r="AB31" s="26">
        <f>SUM(AB29*20/80)</f>
        <v>0</v>
      </c>
      <c r="AC31" s="26">
        <f>SUM(AC29*20/80)</f>
        <v>0</v>
      </c>
      <c r="AD31" s="62"/>
      <c r="AE31" s="26">
        <f>SUM(AE29*20/80)</f>
        <v>0</v>
      </c>
      <c r="AF31" s="26">
        <f>SUM(AF29*20/80)</f>
        <v>0</v>
      </c>
      <c r="AG31" s="62"/>
      <c r="AH31" s="26">
        <f>SUM(AH29*20/80)</f>
        <v>0</v>
      </c>
      <c r="AI31" s="26">
        <f>SUM(AI29*20/80)</f>
        <v>0</v>
      </c>
      <c r="AJ31" s="62"/>
      <c r="AK31" s="26">
        <f>SUM(AK29*20/80)</f>
        <v>0</v>
      </c>
      <c r="AL31" s="26">
        <f>SUM(AL29*20/80)</f>
        <v>0</v>
      </c>
      <c r="AM31" s="62"/>
      <c r="AN31" s="26">
        <f>SUM(AN29*20/80)</f>
        <v>125</v>
      </c>
      <c r="AO31" s="26">
        <f>SUM(AO29*20/80)</f>
        <v>0</v>
      </c>
      <c r="AP31" s="62">
        <f t="shared" si="7"/>
        <v>0</v>
      </c>
      <c r="AQ31" s="26">
        <f>SUM(AQ29*20/80)</f>
        <v>0</v>
      </c>
      <c r="AR31" s="26">
        <f>SUM(AR29*20/80)</f>
        <v>0</v>
      </c>
      <c r="AS31" s="62"/>
      <c r="AT31" s="26">
        <f>SUM(AT29*20/80)</f>
        <v>50</v>
      </c>
      <c r="AU31" s="26">
        <f>SUM(AU29*20/80)</f>
        <v>0</v>
      </c>
      <c r="AV31" s="62">
        <f t="shared" si="34"/>
        <v>0</v>
      </c>
      <c r="AW31" s="26">
        <f>SUM(AW29*20/80)</f>
        <v>1250</v>
      </c>
      <c r="AX31" s="26">
        <f>SUM(AX29*20/80)</f>
        <v>0</v>
      </c>
      <c r="AY31" s="26">
        <f>SUM(AY29*21/79)</f>
        <v>0</v>
      </c>
      <c r="AZ31" s="66">
        <f t="shared" si="36"/>
        <v>1725</v>
      </c>
      <c r="BA31" s="32">
        <f t="shared" si="35"/>
        <v>0</v>
      </c>
      <c r="BB31" s="62">
        <f t="shared" si="11"/>
        <v>0</v>
      </c>
      <c r="BC31" s="31">
        <v>1725</v>
      </c>
      <c r="BD31" s="31">
        <f t="shared" si="24"/>
        <v>0</v>
      </c>
    </row>
    <row r="32" spans="1:59" x14ac:dyDescent="0.2">
      <c r="A32" s="22" t="s">
        <v>75</v>
      </c>
      <c r="B32" s="22">
        <v>506040</v>
      </c>
      <c r="C32" s="26">
        <f>SUM(C27+C28)*0.8%</f>
        <v>1308.1600000000001</v>
      </c>
      <c r="D32" s="26">
        <f>SUM(D27+D28)*0.8%</f>
        <v>0</v>
      </c>
      <c r="E32" s="62">
        <f>SUM(D32/C32*100)</f>
        <v>0</v>
      </c>
      <c r="F32" s="26">
        <f>SUM(F27+F28)*0.8%</f>
        <v>1052.96</v>
      </c>
      <c r="G32" s="26">
        <f>SUM(G27+G28)*0.8%</f>
        <v>0</v>
      </c>
      <c r="H32" s="62">
        <f t="shared" si="0"/>
        <v>0</v>
      </c>
      <c r="I32" s="26">
        <f>SUM(I27+I28)*0.8%</f>
        <v>375.84000000000003</v>
      </c>
      <c r="J32" s="26">
        <f>SUM(J27+J28)*0.8%</f>
        <v>0</v>
      </c>
      <c r="K32" s="62">
        <f>SUM(J32/I32*100)</f>
        <v>0</v>
      </c>
      <c r="L32" s="26">
        <f>SUM(L27+L28)*0.8%</f>
        <v>1262.4000000000001</v>
      </c>
      <c r="M32" s="26">
        <f>SUM(M27+M28)*0.8%</f>
        <v>0</v>
      </c>
      <c r="N32" s="62">
        <f>SUM(M32/L32*100)</f>
        <v>0</v>
      </c>
      <c r="O32" s="26">
        <f>SUM(O27+O28)*0.8%</f>
        <v>862.08</v>
      </c>
      <c r="P32" s="26">
        <f>SUM(P27+P28)*0.8%</f>
        <v>0</v>
      </c>
      <c r="Q32" s="62">
        <f>SUM(P32/O32*100)</f>
        <v>0</v>
      </c>
      <c r="R32" s="26">
        <f>SUM(R27+R28)*0.8%</f>
        <v>0</v>
      </c>
      <c r="S32" s="26">
        <f>SUM(S27+S28)*0.8%</f>
        <v>672</v>
      </c>
      <c r="T32" s="26">
        <f>SUM(T27+T28)*0.8%</f>
        <v>0</v>
      </c>
      <c r="U32" s="62">
        <f t="shared" si="1"/>
        <v>0</v>
      </c>
      <c r="V32" s="26">
        <f>SUM(V27+V28)*0.8%</f>
        <v>2189.9520000000002</v>
      </c>
      <c r="W32" s="26">
        <f>SUM(W27+W28)*0.8%</f>
        <v>0</v>
      </c>
      <c r="X32" s="62">
        <f t="shared" si="2"/>
        <v>0</v>
      </c>
      <c r="Y32" s="26">
        <f>SUM(Y27+Y28)*0.8%</f>
        <v>998.46400000000006</v>
      </c>
      <c r="Z32" s="26">
        <f>SUM(Z27+Z28)*0.8%</f>
        <v>0</v>
      </c>
      <c r="AA32" s="62">
        <f t="shared" si="3"/>
        <v>0</v>
      </c>
      <c r="AB32" s="26">
        <f>SUM(AB27+AB28)*0.8%</f>
        <v>567.04</v>
      </c>
      <c r="AC32" s="26">
        <f>SUM(AC27+AC28)*0.8%</f>
        <v>0</v>
      </c>
      <c r="AD32" s="62">
        <f t="shared" si="4"/>
        <v>0</v>
      </c>
      <c r="AE32" s="26">
        <f>SUM(AE27+AE28)*0.8%</f>
        <v>357.12</v>
      </c>
      <c r="AF32" s="26">
        <f t="shared" ref="AF32:AG32" si="40">SUM(AF27+AF28)*0.8%</f>
        <v>0</v>
      </c>
      <c r="AG32" s="26">
        <f t="shared" si="40"/>
        <v>0</v>
      </c>
      <c r="AH32" s="26">
        <f>SUM(AH27)*0.8%</f>
        <v>851.2</v>
      </c>
      <c r="AI32" s="26">
        <f>SUM(AI27+AI28)*0.8%</f>
        <v>0</v>
      </c>
      <c r="AJ32" s="62">
        <f t="shared" si="5"/>
        <v>0</v>
      </c>
      <c r="AK32" s="26">
        <f>SUM(AK27+AK28)*0.8%</f>
        <v>580.28800000000001</v>
      </c>
      <c r="AL32" s="26">
        <f>SUM(AL27+AL28)*0.8%</f>
        <v>0</v>
      </c>
      <c r="AM32" s="62">
        <f t="shared" ref="AM32:AM34" si="41">SUM(AL32/AK32*100)</f>
        <v>0</v>
      </c>
      <c r="AN32" s="26">
        <f>SUM(AN27+AN28)*0.8%</f>
        <v>1885.76</v>
      </c>
      <c r="AO32" s="26">
        <f>SUM(AO27+AO28)*0.8%</f>
        <v>0</v>
      </c>
      <c r="AP32" s="62">
        <f t="shared" si="7"/>
        <v>0</v>
      </c>
      <c r="AQ32" s="26">
        <f>SUM(AQ27+AQ28)*0.8%</f>
        <v>223.4</v>
      </c>
      <c r="AR32" s="26">
        <f>SUM(AR27+AR28)*0.8%</f>
        <v>0</v>
      </c>
      <c r="AS32" s="62">
        <f t="shared" si="33"/>
        <v>0</v>
      </c>
      <c r="AT32" s="26">
        <f>SUM(AT27+AT28)*0.8%</f>
        <v>1341.76</v>
      </c>
      <c r="AU32" s="26">
        <f>SUM(AU27+AU28)*0.8%</f>
        <v>0</v>
      </c>
      <c r="AV32" s="62">
        <f t="shared" si="34"/>
        <v>0</v>
      </c>
      <c r="AW32" s="26">
        <f>SUM(AW27+AW28)*0.8%</f>
        <v>2236.48</v>
      </c>
      <c r="AX32" s="26">
        <f>SUM(AX27+AX28)*0.8%</f>
        <v>0</v>
      </c>
      <c r="AY32" s="62">
        <f t="shared" si="10"/>
        <v>0</v>
      </c>
      <c r="AZ32" s="66">
        <f t="shared" si="36"/>
        <v>16764.904000000002</v>
      </c>
      <c r="BA32" s="32">
        <f t="shared" si="35"/>
        <v>0</v>
      </c>
      <c r="BB32" s="62">
        <f t="shared" si="11"/>
        <v>0</v>
      </c>
      <c r="BC32" s="31">
        <v>14818.479999999998</v>
      </c>
      <c r="BD32" s="31">
        <f t="shared" si="24"/>
        <v>1946.4240000000045</v>
      </c>
    </row>
    <row r="33" spans="1:58" x14ac:dyDescent="0.2">
      <c r="A33" s="23" t="s">
        <v>28</v>
      </c>
      <c r="B33" s="23">
        <v>551</v>
      </c>
      <c r="C33" s="42">
        <f>SUM(C34:C41)</f>
        <v>24900</v>
      </c>
      <c r="D33" s="42">
        <f>SUM(D34:D41)</f>
        <v>0</v>
      </c>
      <c r="E33" s="41">
        <f>SUM(D33/C33*100)</f>
        <v>0</v>
      </c>
      <c r="F33" s="42">
        <f>SUM(F34:F41)</f>
        <v>13350</v>
      </c>
      <c r="G33" s="42">
        <f>SUM(G34:G41)</f>
        <v>0</v>
      </c>
      <c r="H33" s="41">
        <f t="shared" si="0"/>
        <v>0</v>
      </c>
      <c r="I33" s="42">
        <f>SUM(I34:I41)</f>
        <v>1550</v>
      </c>
      <c r="J33" s="42">
        <f>SUM(J34:J41)</f>
        <v>0</v>
      </c>
      <c r="K33" s="62">
        <f>SUM(J33/I33*100)</f>
        <v>0</v>
      </c>
      <c r="L33" s="42">
        <f>SUM(L34:L41)</f>
        <v>13650</v>
      </c>
      <c r="M33" s="42">
        <f>SUM(M34:M41)</f>
        <v>0</v>
      </c>
      <c r="N33" s="41">
        <f>SUM(M33/L33*100)</f>
        <v>0</v>
      </c>
      <c r="O33" s="42">
        <f>SUM(O34:O41)</f>
        <v>11800</v>
      </c>
      <c r="P33" s="42">
        <f>SUM(P34:P41)</f>
        <v>0</v>
      </c>
      <c r="Q33" s="62">
        <f>SUM(P33/O33*100)</f>
        <v>0</v>
      </c>
      <c r="R33" s="42">
        <f>SUM(R34:R41)</f>
        <v>0</v>
      </c>
      <c r="S33" s="42">
        <f>SUM(S34:S41)</f>
        <v>3750.4</v>
      </c>
      <c r="T33" s="42">
        <f>SUM(T34:T41)</f>
        <v>0</v>
      </c>
      <c r="U33" s="41">
        <f t="shared" si="1"/>
        <v>0</v>
      </c>
      <c r="V33" s="42">
        <f>SUM(V34:V41)</f>
        <v>15700</v>
      </c>
      <c r="W33" s="42">
        <f>SUM(W34:W41)</f>
        <v>0</v>
      </c>
      <c r="X33" s="62">
        <f t="shared" si="2"/>
        <v>0</v>
      </c>
      <c r="Y33" s="42">
        <f>SUM(Y34:Y41)</f>
        <v>5500</v>
      </c>
      <c r="Z33" s="42">
        <f>SUM(Z34:Z41)</f>
        <v>0</v>
      </c>
      <c r="AA33" s="62">
        <f t="shared" si="3"/>
        <v>0</v>
      </c>
      <c r="AB33" s="42">
        <f>SUM(AB34:AB41)</f>
        <v>7400</v>
      </c>
      <c r="AC33" s="42">
        <f>SUM(AC34:AC41)</f>
        <v>0</v>
      </c>
      <c r="AD33" s="62">
        <f t="shared" si="4"/>
        <v>0</v>
      </c>
      <c r="AE33" s="42">
        <f>SUM(AE34:AE41)</f>
        <v>6000</v>
      </c>
      <c r="AF33" s="42">
        <f>SUM(AF34:AF41)</f>
        <v>0</v>
      </c>
      <c r="AG33" s="62">
        <f>SUM(AF33/AE33*100)</f>
        <v>0</v>
      </c>
      <c r="AH33" s="42">
        <f>SUM(AH34:AH41)</f>
        <v>1830</v>
      </c>
      <c r="AI33" s="42">
        <f>SUM(AI34:AI41)</f>
        <v>0</v>
      </c>
      <c r="AJ33" s="62">
        <f t="shared" si="5"/>
        <v>0</v>
      </c>
      <c r="AK33" s="42">
        <f>SUM(AK34:AK41)</f>
        <v>5400</v>
      </c>
      <c r="AL33" s="42">
        <f>SUM(AL34:AL41)</f>
        <v>0</v>
      </c>
      <c r="AM33" s="62">
        <f t="shared" si="41"/>
        <v>0</v>
      </c>
      <c r="AN33" s="42">
        <f>SUM(AN34:AN41)</f>
        <v>8600</v>
      </c>
      <c r="AO33" s="42">
        <f>SUM(AO34:AO41)</f>
        <v>0</v>
      </c>
      <c r="AP33" s="62">
        <f t="shared" si="7"/>
        <v>0</v>
      </c>
      <c r="AQ33" s="42">
        <f>SUM(AQ34:AQ41)</f>
        <v>5000</v>
      </c>
      <c r="AR33" s="42">
        <f>SUM(AR34:AR41)</f>
        <v>0</v>
      </c>
      <c r="AS33" s="62">
        <f t="shared" si="33"/>
        <v>0</v>
      </c>
      <c r="AT33" s="42">
        <f>SUM(AT34:AT41)</f>
        <v>7650</v>
      </c>
      <c r="AU33" s="42">
        <f>SUM(AU34:AU41)</f>
        <v>0</v>
      </c>
      <c r="AV33" s="62">
        <f t="shared" si="34"/>
        <v>0</v>
      </c>
      <c r="AW33" s="42">
        <f>SUM(AW34:AW41)</f>
        <v>142500</v>
      </c>
      <c r="AX33" s="42">
        <f>SUM(AX34:AX41)</f>
        <v>0</v>
      </c>
      <c r="AY33" s="62">
        <f t="shared" si="10"/>
        <v>0</v>
      </c>
      <c r="AZ33" s="89">
        <f>SUM(AZ34:AZ41)</f>
        <v>274580.40000000002</v>
      </c>
      <c r="BA33" s="42">
        <f>SUM(BA34:BA41)</f>
        <v>0</v>
      </c>
      <c r="BB33" s="62">
        <f t="shared" si="11"/>
        <v>0</v>
      </c>
      <c r="BC33" s="43">
        <f>SUM(BC34:BC41)</f>
        <v>234900.4</v>
      </c>
      <c r="BD33" s="43">
        <f t="shared" si="24"/>
        <v>39680.000000000029</v>
      </c>
      <c r="BE33" s="76"/>
    </row>
    <row r="34" spans="1:58" x14ac:dyDescent="0.2">
      <c r="A34" s="22" t="s">
        <v>29</v>
      </c>
      <c r="B34" s="22">
        <v>5500</v>
      </c>
      <c r="C34" s="26">
        <v>3000</v>
      </c>
      <c r="D34" s="26"/>
      <c r="E34" s="62">
        <f>SUM(D34/C34*100)</f>
        <v>0</v>
      </c>
      <c r="F34" s="26">
        <v>2000</v>
      </c>
      <c r="G34" s="26"/>
      <c r="H34" s="62">
        <f t="shared" si="0"/>
        <v>0</v>
      </c>
      <c r="I34" s="26">
        <v>500</v>
      </c>
      <c r="J34" s="26"/>
      <c r="K34" s="62">
        <f>SUM(J34/I34*100)</f>
        <v>0</v>
      </c>
      <c r="L34" s="26">
        <v>1200</v>
      </c>
      <c r="M34" s="32"/>
      <c r="N34" s="62">
        <f>SUM(M34/L34*100)</f>
        <v>0</v>
      </c>
      <c r="O34" s="26">
        <v>1000</v>
      </c>
      <c r="P34" s="32"/>
      <c r="Q34" s="62">
        <f>SUM(P34/O34*100)</f>
        <v>0</v>
      </c>
      <c r="R34" s="62"/>
      <c r="S34" s="26">
        <v>700.4</v>
      </c>
      <c r="T34" s="32"/>
      <c r="U34" s="62">
        <f t="shared" si="1"/>
        <v>0</v>
      </c>
      <c r="V34" s="26">
        <v>1700</v>
      </c>
      <c r="W34" s="32"/>
      <c r="X34" s="62">
        <f t="shared" si="2"/>
        <v>0</v>
      </c>
      <c r="Y34" s="26">
        <v>300</v>
      </c>
      <c r="Z34" s="32"/>
      <c r="AA34" s="62">
        <f t="shared" si="3"/>
        <v>0</v>
      </c>
      <c r="AB34" s="26">
        <v>1300</v>
      </c>
      <c r="AC34" s="32"/>
      <c r="AD34" s="62">
        <f t="shared" si="4"/>
        <v>0</v>
      </c>
      <c r="AE34" s="26">
        <v>1000</v>
      </c>
      <c r="AF34" s="32"/>
      <c r="AG34" s="62">
        <f>SUM(AF34/AE34*100)</f>
        <v>0</v>
      </c>
      <c r="AH34" s="26">
        <v>200</v>
      </c>
      <c r="AI34" s="32"/>
      <c r="AJ34" s="62">
        <f t="shared" si="5"/>
        <v>0</v>
      </c>
      <c r="AK34" s="26">
        <v>700</v>
      </c>
      <c r="AL34" s="32"/>
      <c r="AM34" s="62">
        <f t="shared" si="41"/>
        <v>0</v>
      </c>
      <c r="AN34" s="26">
        <v>3000</v>
      </c>
      <c r="AO34" s="32"/>
      <c r="AP34" s="62">
        <f t="shared" si="7"/>
        <v>0</v>
      </c>
      <c r="AQ34" s="26">
        <v>1500</v>
      </c>
      <c r="AR34" s="32"/>
      <c r="AS34" s="62">
        <f t="shared" si="33"/>
        <v>0</v>
      </c>
      <c r="AT34" s="26">
        <v>1500</v>
      </c>
      <c r="AU34" s="26"/>
      <c r="AV34" s="62">
        <f t="shared" si="34"/>
        <v>0</v>
      </c>
      <c r="AW34" s="26">
        <v>20000</v>
      </c>
      <c r="AX34" s="32"/>
      <c r="AY34" s="62">
        <f t="shared" si="10"/>
        <v>0</v>
      </c>
      <c r="AZ34" s="66">
        <f>SUM(C34+F34+I34+L34+O34+S34+V34+Y34+AB34+AE34+AH34+AK34+AN34+AQ34+AT34+AW34)</f>
        <v>39600.400000000001</v>
      </c>
      <c r="BA34" s="32">
        <f t="shared" ref="BA34:BA41" si="42">SUM(D34+G34+J34+M34+P34+R34+T34+W34+Z34+AC34+AF34+AI34+AL34+AO34++AR34+AU34+AX34)</f>
        <v>0</v>
      </c>
      <c r="BB34" s="62">
        <f t="shared" si="11"/>
        <v>0</v>
      </c>
      <c r="BC34" s="31">
        <v>40000.400000000001</v>
      </c>
      <c r="BD34" s="31">
        <f t="shared" si="24"/>
        <v>-400</v>
      </c>
      <c r="BE34" s="101"/>
    </row>
    <row r="35" spans="1:58" x14ac:dyDescent="0.2">
      <c r="A35" s="22" t="s">
        <v>92</v>
      </c>
      <c r="B35" s="22">
        <v>5503</v>
      </c>
      <c r="C35" s="26">
        <v>100</v>
      </c>
      <c r="D35" s="26"/>
      <c r="E35" s="62">
        <f t="shared" ref="E35:E49" si="43">SUM(D35/C35*100)</f>
        <v>0</v>
      </c>
      <c r="F35" s="26">
        <v>1000</v>
      </c>
      <c r="G35" s="26"/>
      <c r="H35" s="62">
        <f t="shared" si="0"/>
        <v>0</v>
      </c>
      <c r="I35" s="26">
        <v>200</v>
      </c>
      <c r="J35" s="26"/>
      <c r="K35" s="62">
        <f>SUM(J35/I35*100)</f>
        <v>0</v>
      </c>
      <c r="L35" s="31">
        <v>300</v>
      </c>
      <c r="M35" s="32"/>
      <c r="N35" s="62">
        <f>SUM(M35/L35*100)</f>
        <v>0</v>
      </c>
      <c r="O35" s="26">
        <v>1500</v>
      </c>
      <c r="P35" s="32"/>
      <c r="Q35" s="62">
        <f>SUM(P35/O35*100)</f>
        <v>0</v>
      </c>
      <c r="R35" s="62"/>
      <c r="S35" s="26">
        <v>1500</v>
      </c>
      <c r="T35" s="32"/>
      <c r="U35" s="62">
        <f t="shared" si="1"/>
        <v>0</v>
      </c>
      <c r="V35" s="26">
        <v>2000</v>
      </c>
      <c r="W35" s="32"/>
      <c r="X35" s="62">
        <f t="shared" si="2"/>
        <v>0</v>
      </c>
      <c r="Y35" s="26">
        <v>500</v>
      </c>
      <c r="Z35" s="32"/>
      <c r="AA35" s="62">
        <f t="shared" si="3"/>
        <v>0</v>
      </c>
      <c r="AB35" s="26">
        <v>2000</v>
      </c>
      <c r="AC35" s="32"/>
      <c r="AD35" s="62">
        <f t="shared" si="4"/>
        <v>0</v>
      </c>
      <c r="AE35" s="26">
        <v>2000</v>
      </c>
      <c r="AF35" s="32"/>
      <c r="AG35" s="62">
        <f>SUM(AF35/AE35*100)</f>
        <v>0</v>
      </c>
      <c r="AH35" s="26">
        <v>200</v>
      </c>
      <c r="AI35" s="32"/>
      <c r="AJ35" s="62">
        <f t="shared" si="5"/>
        <v>0</v>
      </c>
      <c r="AK35" s="26">
        <v>1000</v>
      </c>
      <c r="AL35" s="32"/>
      <c r="AM35" s="62"/>
      <c r="AN35" s="26">
        <v>500</v>
      </c>
      <c r="AO35" s="32"/>
      <c r="AP35" s="62">
        <f t="shared" si="7"/>
        <v>0</v>
      </c>
      <c r="AQ35" s="26">
        <v>100</v>
      </c>
      <c r="AR35" s="32"/>
      <c r="AS35" s="62">
        <f t="shared" si="33"/>
        <v>0</v>
      </c>
      <c r="AT35" s="26">
        <v>1500</v>
      </c>
      <c r="AU35" s="26"/>
      <c r="AV35" s="62">
        <f t="shared" si="34"/>
        <v>0</v>
      </c>
      <c r="AW35" s="26">
        <v>2500</v>
      </c>
      <c r="AX35" s="32"/>
      <c r="AY35" s="62">
        <f t="shared" si="10"/>
        <v>0</v>
      </c>
      <c r="AZ35" s="66">
        <f t="shared" ref="AZ35:AZ41" si="44">SUM(C35+F35+I35+L35+O35+S35+V35+Y35+AB35+AE35+AH35+AK35+AN35+AQ35+AT35+AW35)</f>
        <v>16900</v>
      </c>
      <c r="BA35" s="32">
        <f t="shared" si="42"/>
        <v>0</v>
      </c>
      <c r="BB35" s="62">
        <f t="shared" si="11"/>
        <v>0</v>
      </c>
      <c r="BC35" s="31">
        <v>19250</v>
      </c>
      <c r="BD35" s="31">
        <f t="shared" si="24"/>
        <v>-2350</v>
      </c>
      <c r="BE35" s="101"/>
    </row>
    <row r="36" spans="1:58" x14ac:dyDescent="0.2">
      <c r="A36" s="22" t="s">
        <v>30</v>
      </c>
      <c r="B36" s="22">
        <v>5504</v>
      </c>
      <c r="C36" s="26"/>
      <c r="D36" s="26"/>
      <c r="E36" s="62"/>
      <c r="F36" s="26"/>
      <c r="G36" s="26"/>
      <c r="H36" s="62"/>
      <c r="I36" s="59"/>
      <c r="J36" s="26"/>
      <c r="K36" s="62"/>
      <c r="L36" s="83"/>
      <c r="M36" s="32"/>
      <c r="N36" s="62"/>
      <c r="O36" s="79"/>
      <c r="P36" s="32"/>
      <c r="Q36" s="62"/>
      <c r="R36" s="62"/>
      <c r="S36" s="59"/>
      <c r="T36" s="32"/>
      <c r="U36" s="62"/>
      <c r="V36" s="59"/>
      <c r="W36" s="32"/>
      <c r="X36" s="62"/>
      <c r="Y36" s="59"/>
      <c r="Z36" s="32"/>
      <c r="AA36" s="62"/>
      <c r="AB36" s="59"/>
      <c r="AC36" s="32"/>
      <c r="AD36" s="62"/>
      <c r="AE36" s="59"/>
      <c r="AF36" s="32"/>
      <c r="AG36" s="62"/>
      <c r="AH36" s="59"/>
      <c r="AI36" s="32"/>
      <c r="AJ36" s="62"/>
      <c r="AK36" s="59"/>
      <c r="AL36" s="32"/>
      <c r="AM36" s="62"/>
      <c r="AN36" s="26">
        <v>500</v>
      </c>
      <c r="AO36" s="32"/>
      <c r="AP36" s="62"/>
      <c r="AQ36" s="59"/>
      <c r="AR36" s="32"/>
      <c r="AS36" s="62"/>
      <c r="AT36" s="59"/>
      <c r="AU36" s="26"/>
      <c r="AV36" s="62"/>
      <c r="AW36" s="26">
        <v>1000</v>
      </c>
      <c r="AX36" s="32"/>
      <c r="AY36" s="62">
        <f t="shared" si="10"/>
        <v>0</v>
      </c>
      <c r="AZ36" s="66">
        <f t="shared" si="44"/>
        <v>1500</v>
      </c>
      <c r="BA36" s="32">
        <f t="shared" si="42"/>
        <v>0</v>
      </c>
      <c r="BB36" s="62">
        <f t="shared" si="11"/>
        <v>0</v>
      </c>
      <c r="BC36" s="31">
        <v>1500</v>
      </c>
      <c r="BD36" s="31">
        <f t="shared" si="24"/>
        <v>0</v>
      </c>
      <c r="BE36" s="101"/>
    </row>
    <row r="37" spans="1:58" x14ac:dyDescent="0.2">
      <c r="A37" s="22" t="s">
        <v>31</v>
      </c>
      <c r="B37" s="22">
        <v>5511</v>
      </c>
      <c r="C37" s="26">
        <v>18000</v>
      </c>
      <c r="D37" s="26"/>
      <c r="E37" s="62">
        <f>SUM(D37/C37*100)</f>
        <v>0</v>
      </c>
      <c r="F37" s="26">
        <v>8100</v>
      </c>
      <c r="G37" s="26"/>
      <c r="H37" s="62">
        <f>SUM(G37/F37*100)</f>
        <v>0</v>
      </c>
      <c r="I37" s="26">
        <v>500</v>
      </c>
      <c r="J37" s="26"/>
      <c r="K37" s="62">
        <f>SUM(J37/I37*100)</f>
        <v>0</v>
      </c>
      <c r="L37" s="26">
        <v>10000</v>
      </c>
      <c r="M37" s="32"/>
      <c r="N37" s="62">
        <f>SUM(M37/L37*100)</f>
        <v>0</v>
      </c>
      <c r="O37" s="32">
        <v>5500</v>
      </c>
      <c r="P37" s="32"/>
      <c r="Q37" s="62"/>
      <c r="R37" s="62"/>
      <c r="S37" s="26">
        <v>300</v>
      </c>
      <c r="T37" s="32"/>
      <c r="U37" s="62">
        <f>SUM(T37/S37*100)</f>
        <v>0</v>
      </c>
      <c r="V37" s="26">
        <v>10500</v>
      </c>
      <c r="W37" s="32"/>
      <c r="X37" s="62">
        <f>SUM(W37/V37*100)</f>
        <v>0</v>
      </c>
      <c r="Y37" s="26">
        <v>2100</v>
      </c>
      <c r="Z37" s="32"/>
      <c r="AA37" s="62">
        <f>SUM(Z37/Y37*100)</f>
        <v>0</v>
      </c>
      <c r="AB37" s="26">
        <v>2700</v>
      </c>
      <c r="AC37" s="32"/>
      <c r="AD37" s="62">
        <f>SUM(AC37/AB37*100)</f>
        <v>0</v>
      </c>
      <c r="AE37" s="26">
        <v>2200</v>
      </c>
      <c r="AF37" s="32"/>
      <c r="AG37" s="62">
        <f>SUM(AF37/AE37*100)</f>
        <v>0</v>
      </c>
      <c r="AH37" s="26">
        <v>330</v>
      </c>
      <c r="AI37" s="32"/>
      <c r="AJ37" s="62">
        <f>SUM(AI37/AH37*100)</f>
        <v>0</v>
      </c>
      <c r="AK37" s="26">
        <v>2600</v>
      </c>
      <c r="AL37" s="32"/>
      <c r="AM37" s="62">
        <f>SUM(AL37/AK37*100)</f>
        <v>0</v>
      </c>
      <c r="AN37" s="26">
        <v>2800</v>
      </c>
      <c r="AO37" s="32"/>
      <c r="AP37" s="62">
        <f>SUM(AO37/AN37*100)</f>
        <v>0</v>
      </c>
      <c r="AQ37" s="26">
        <v>300</v>
      </c>
      <c r="AR37" s="32"/>
      <c r="AS37" s="62">
        <f>SUM(AR37/AQ37*100)</f>
        <v>0</v>
      </c>
      <c r="AT37" s="26">
        <v>750</v>
      </c>
      <c r="AU37" s="26"/>
      <c r="AV37" s="62">
        <f t="shared" si="34"/>
        <v>0</v>
      </c>
      <c r="AW37" s="26">
        <v>28000</v>
      </c>
      <c r="AX37" s="32"/>
      <c r="AY37" s="62">
        <f t="shared" si="10"/>
        <v>0</v>
      </c>
      <c r="AZ37" s="66">
        <f t="shared" si="44"/>
        <v>94680</v>
      </c>
      <c r="BA37" s="32">
        <f t="shared" si="42"/>
        <v>0</v>
      </c>
      <c r="BB37" s="62">
        <f t="shared" si="11"/>
        <v>0</v>
      </c>
      <c r="BC37" s="31">
        <v>89550</v>
      </c>
      <c r="BD37" s="31">
        <f t="shared" si="24"/>
        <v>5130</v>
      </c>
      <c r="BE37" s="101"/>
    </row>
    <row r="38" spans="1:58" x14ac:dyDescent="0.2">
      <c r="A38" s="22" t="s">
        <v>93</v>
      </c>
      <c r="B38" s="22">
        <v>5513</v>
      </c>
      <c r="C38" s="26">
        <v>1500</v>
      </c>
      <c r="D38" s="26"/>
      <c r="E38" s="62">
        <f>SUM(D38/C38*100)</f>
        <v>0</v>
      </c>
      <c r="F38" s="26">
        <v>50</v>
      </c>
      <c r="G38" s="26"/>
      <c r="H38" s="62">
        <f>SUM(G38/F38*100)</f>
        <v>0</v>
      </c>
      <c r="I38" s="59"/>
      <c r="J38" s="26"/>
      <c r="K38" s="62"/>
      <c r="L38" s="26">
        <v>50</v>
      </c>
      <c r="M38" s="32"/>
      <c r="N38" s="62">
        <f>SUM(M38/L38*100)</f>
        <v>0</v>
      </c>
      <c r="O38" s="32">
        <v>200</v>
      </c>
      <c r="P38" s="32"/>
      <c r="Q38" s="62">
        <f>SUM(P38/O38*100)</f>
        <v>0</v>
      </c>
      <c r="R38" s="62"/>
      <c r="S38" s="26">
        <v>100</v>
      </c>
      <c r="T38" s="32"/>
      <c r="U38" s="62">
        <f>SUM(T38/S38*100)</f>
        <v>0</v>
      </c>
      <c r="V38" s="26">
        <v>200</v>
      </c>
      <c r="W38" s="32"/>
      <c r="X38" s="62">
        <f t="shared" si="2"/>
        <v>0</v>
      </c>
      <c r="Y38" s="26">
        <v>500</v>
      </c>
      <c r="Z38" s="32"/>
      <c r="AA38" s="62">
        <f t="shared" si="3"/>
        <v>0</v>
      </c>
      <c r="AB38" s="26">
        <v>300</v>
      </c>
      <c r="AC38" s="32"/>
      <c r="AD38" s="62"/>
      <c r="AE38" s="26">
        <v>100</v>
      </c>
      <c r="AF38" s="32"/>
      <c r="AG38" s="62">
        <f>SUM(AF38/AE38*100)</f>
        <v>0</v>
      </c>
      <c r="AH38" s="26">
        <v>200</v>
      </c>
      <c r="AI38" s="32"/>
      <c r="AJ38" s="62">
        <f>SUM(AI38/AH38*100)</f>
        <v>0</v>
      </c>
      <c r="AK38" s="26">
        <v>500</v>
      </c>
      <c r="AL38" s="32"/>
      <c r="AM38" s="62">
        <f>SUM(AL38/AK38*100)</f>
        <v>0</v>
      </c>
      <c r="AN38" s="26">
        <v>100</v>
      </c>
      <c r="AO38" s="32"/>
      <c r="AP38" s="62">
        <f>SUM(AO38/AN38*100)</f>
        <v>0</v>
      </c>
      <c r="AQ38" s="26">
        <v>2000</v>
      </c>
      <c r="AR38" s="32"/>
      <c r="AS38" s="62">
        <f t="shared" ref="AS38:AS39" si="45">SUM(AR38/AQ38*100)</f>
        <v>0</v>
      </c>
      <c r="AT38" s="26">
        <v>200</v>
      </c>
      <c r="AU38" s="26"/>
      <c r="AV38" s="62">
        <f t="shared" si="34"/>
        <v>0</v>
      </c>
      <c r="AW38" s="26">
        <v>16000</v>
      </c>
      <c r="AX38" s="32"/>
      <c r="AY38" s="62">
        <f t="shared" si="10"/>
        <v>0</v>
      </c>
      <c r="AZ38" s="66">
        <f t="shared" si="44"/>
        <v>22000</v>
      </c>
      <c r="BA38" s="32">
        <f t="shared" si="42"/>
        <v>0</v>
      </c>
      <c r="BB38" s="62">
        <f t="shared" si="11"/>
        <v>0</v>
      </c>
      <c r="BC38" s="31">
        <v>23950</v>
      </c>
      <c r="BD38" s="31">
        <f t="shared" si="24"/>
        <v>-1950</v>
      </c>
      <c r="BE38" s="101"/>
    </row>
    <row r="39" spans="1:58" x14ac:dyDescent="0.2">
      <c r="A39" s="22" t="s">
        <v>32</v>
      </c>
      <c r="B39" s="22">
        <v>5514</v>
      </c>
      <c r="C39" s="26">
        <v>2100</v>
      </c>
      <c r="D39" s="26"/>
      <c r="E39" s="62">
        <f t="shared" si="43"/>
        <v>0</v>
      </c>
      <c r="F39" s="26">
        <v>2000</v>
      </c>
      <c r="G39" s="26"/>
      <c r="H39" s="62">
        <f t="shared" si="0"/>
        <v>0</v>
      </c>
      <c r="I39" s="26">
        <v>250</v>
      </c>
      <c r="J39" s="26"/>
      <c r="K39" s="62">
        <f t="shared" ref="K39:K47" si="46">SUM(J39/I39*100)</f>
        <v>0</v>
      </c>
      <c r="L39" s="26">
        <v>2000</v>
      </c>
      <c r="M39" s="32"/>
      <c r="N39" s="62">
        <f t="shared" ref="N39:N47" si="47">SUM(M39/L39*100)</f>
        <v>0</v>
      </c>
      <c r="O39" s="32">
        <v>3500</v>
      </c>
      <c r="P39" s="32"/>
      <c r="Q39" s="62">
        <f>SUM(P39/O39*100)</f>
        <v>0</v>
      </c>
      <c r="R39" s="62"/>
      <c r="S39" s="26">
        <v>1050</v>
      </c>
      <c r="T39" s="32"/>
      <c r="U39" s="62">
        <f t="shared" si="1"/>
        <v>0</v>
      </c>
      <c r="V39" s="26">
        <v>1200</v>
      </c>
      <c r="W39" s="32"/>
      <c r="X39" s="62">
        <f t="shared" si="2"/>
        <v>0</v>
      </c>
      <c r="Y39" s="26">
        <v>2000</v>
      </c>
      <c r="Z39" s="32"/>
      <c r="AA39" s="62">
        <f t="shared" si="3"/>
        <v>0</v>
      </c>
      <c r="AB39" s="26">
        <v>1000</v>
      </c>
      <c r="AC39" s="32"/>
      <c r="AD39" s="62">
        <f t="shared" si="4"/>
        <v>0</v>
      </c>
      <c r="AE39" s="26">
        <v>600</v>
      </c>
      <c r="AF39" s="32"/>
      <c r="AG39" s="62">
        <f t="shared" ref="AG39:AG47" si="48">SUM(AF39/AE39*100)</f>
        <v>0</v>
      </c>
      <c r="AH39" s="26">
        <v>800</v>
      </c>
      <c r="AI39" s="32"/>
      <c r="AJ39" s="62">
        <f t="shared" si="5"/>
        <v>0</v>
      </c>
      <c r="AK39" s="26">
        <v>500</v>
      </c>
      <c r="AL39" s="32"/>
      <c r="AM39" s="62">
        <f t="shared" ref="AM39:AM47" si="49">SUM(AL39/AK39*100)</f>
        <v>0</v>
      </c>
      <c r="AN39" s="26">
        <v>1500</v>
      </c>
      <c r="AO39" s="32"/>
      <c r="AP39" s="62">
        <f t="shared" si="7"/>
        <v>0</v>
      </c>
      <c r="AQ39" s="26">
        <v>1000</v>
      </c>
      <c r="AR39" s="32"/>
      <c r="AS39" s="62">
        <f t="shared" si="45"/>
        <v>0</v>
      </c>
      <c r="AT39" s="26">
        <v>3500</v>
      </c>
      <c r="AU39" s="26"/>
      <c r="AV39" s="62">
        <f t="shared" si="34"/>
        <v>0</v>
      </c>
      <c r="AW39" s="26">
        <v>70000</v>
      </c>
      <c r="AX39" s="32"/>
      <c r="AY39" s="62">
        <f t="shared" si="10"/>
        <v>0</v>
      </c>
      <c r="AZ39" s="66">
        <f t="shared" si="44"/>
        <v>93000</v>
      </c>
      <c r="BA39" s="32">
        <f t="shared" si="42"/>
        <v>0</v>
      </c>
      <c r="BB39" s="62">
        <f t="shared" si="11"/>
        <v>0</v>
      </c>
      <c r="BC39" s="31">
        <v>53150</v>
      </c>
      <c r="BD39" s="31">
        <f t="shared" si="24"/>
        <v>39850</v>
      </c>
      <c r="BE39" s="101"/>
      <c r="BF39" s="76"/>
    </row>
    <row r="40" spans="1:58" x14ac:dyDescent="0.2">
      <c r="A40" s="22" t="s">
        <v>33</v>
      </c>
      <c r="B40" s="22">
        <v>5515</v>
      </c>
      <c r="C40" s="26">
        <v>200</v>
      </c>
      <c r="D40" s="26"/>
      <c r="E40" s="62">
        <f t="shared" si="43"/>
        <v>0</v>
      </c>
      <c r="F40" s="26">
        <v>200</v>
      </c>
      <c r="G40" s="26"/>
      <c r="H40" s="62">
        <f t="shared" si="0"/>
        <v>0</v>
      </c>
      <c r="I40" s="26">
        <v>100</v>
      </c>
      <c r="J40" s="26"/>
      <c r="K40" s="62">
        <f t="shared" si="46"/>
        <v>0</v>
      </c>
      <c r="L40" s="26">
        <v>100</v>
      </c>
      <c r="M40" s="32"/>
      <c r="N40" s="62">
        <f t="shared" si="47"/>
        <v>0</v>
      </c>
      <c r="O40" s="32">
        <v>100</v>
      </c>
      <c r="P40" s="32"/>
      <c r="Q40" s="62">
        <f>SUM(P40/O40*100)</f>
        <v>0</v>
      </c>
      <c r="R40" s="62"/>
      <c r="S40" s="26">
        <v>100</v>
      </c>
      <c r="T40" s="32"/>
      <c r="U40" s="62">
        <f t="shared" si="1"/>
        <v>0</v>
      </c>
      <c r="V40" s="26">
        <v>100</v>
      </c>
      <c r="W40" s="32"/>
      <c r="X40" s="62">
        <f t="shared" si="2"/>
        <v>0</v>
      </c>
      <c r="Y40" s="26">
        <v>100</v>
      </c>
      <c r="Z40" s="32"/>
      <c r="AA40" s="62">
        <f t="shared" si="3"/>
        <v>0</v>
      </c>
      <c r="AB40" s="26">
        <v>100</v>
      </c>
      <c r="AC40" s="32"/>
      <c r="AD40" s="62">
        <f t="shared" si="4"/>
        <v>0</v>
      </c>
      <c r="AE40" s="26">
        <v>100</v>
      </c>
      <c r="AF40" s="32"/>
      <c r="AG40" s="62">
        <f t="shared" si="48"/>
        <v>0</v>
      </c>
      <c r="AH40" s="26">
        <v>100</v>
      </c>
      <c r="AI40" s="32"/>
      <c r="AJ40" s="62">
        <f t="shared" si="5"/>
        <v>0</v>
      </c>
      <c r="AK40" s="26">
        <v>100</v>
      </c>
      <c r="AL40" s="32"/>
      <c r="AM40" s="62">
        <f t="shared" si="49"/>
        <v>0</v>
      </c>
      <c r="AN40" s="26">
        <v>200</v>
      </c>
      <c r="AO40" s="32"/>
      <c r="AP40" s="62">
        <f t="shared" si="7"/>
        <v>0</v>
      </c>
      <c r="AQ40" s="26">
        <v>100</v>
      </c>
      <c r="AR40" s="32"/>
      <c r="AS40" s="62"/>
      <c r="AT40" s="26">
        <v>200</v>
      </c>
      <c r="AU40" s="26"/>
      <c r="AV40" s="62">
        <f t="shared" si="34"/>
        <v>0</v>
      </c>
      <c r="AW40" s="26">
        <v>1000</v>
      </c>
      <c r="AX40" s="32"/>
      <c r="AY40" s="62">
        <f t="shared" si="10"/>
        <v>0</v>
      </c>
      <c r="AZ40" s="66">
        <f t="shared" si="44"/>
        <v>2900</v>
      </c>
      <c r="BA40" s="32">
        <f t="shared" si="42"/>
        <v>0</v>
      </c>
      <c r="BB40" s="62">
        <f t="shared" si="11"/>
        <v>0</v>
      </c>
      <c r="BC40" s="31">
        <v>3000</v>
      </c>
      <c r="BD40" s="31">
        <f t="shared" si="24"/>
        <v>-100</v>
      </c>
      <c r="BE40" s="101"/>
    </row>
    <row r="41" spans="1:58" x14ac:dyDescent="0.2">
      <c r="A41" s="22" t="s">
        <v>81</v>
      </c>
      <c r="B41" s="22">
        <v>5522</v>
      </c>
      <c r="C41" s="26"/>
      <c r="D41" s="26"/>
      <c r="E41" s="82" t="e">
        <f t="shared" si="43"/>
        <v>#DIV/0!</v>
      </c>
      <c r="F41" s="59"/>
      <c r="G41" s="26"/>
      <c r="H41" s="82"/>
      <c r="I41" s="59"/>
      <c r="J41" s="59"/>
      <c r="K41" s="82"/>
      <c r="L41" s="59"/>
      <c r="M41" s="31"/>
      <c r="N41" s="62"/>
      <c r="O41" s="83"/>
      <c r="P41" s="31"/>
      <c r="Q41" s="82"/>
      <c r="R41" s="82"/>
      <c r="S41" s="59"/>
      <c r="T41" s="31"/>
      <c r="U41" s="82"/>
      <c r="V41" s="26"/>
      <c r="W41" s="31"/>
      <c r="X41" s="62" t="e">
        <f t="shared" si="2"/>
        <v>#DIV/0!</v>
      </c>
      <c r="Y41" s="59"/>
      <c r="Z41" s="31"/>
      <c r="AA41" s="82"/>
      <c r="AB41" s="59"/>
      <c r="AC41" s="83"/>
      <c r="AD41" s="82"/>
      <c r="AE41" s="59"/>
      <c r="AF41" s="83"/>
      <c r="AG41" s="82"/>
      <c r="AH41" s="26"/>
      <c r="AI41" s="31"/>
      <c r="AJ41" s="82" t="e">
        <f t="shared" si="5"/>
        <v>#DIV/0!</v>
      </c>
      <c r="AK41" s="26"/>
      <c r="AL41" s="31"/>
      <c r="AM41" s="82" t="e">
        <f t="shared" si="49"/>
        <v>#DIV/0!</v>
      </c>
      <c r="AN41" s="26"/>
      <c r="AO41" s="31"/>
      <c r="AP41" s="82" t="e">
        <f t="shared" si="7"/>
        <v>#DIV/0!</v>
      </c>
      <c r="AQ41" s="59"/>
      <c r="AR41" s="83"/>
      <c r="AS41" s="82"/>
      <c r="AT41" s="59"/>
      <c r="AU41" s="26"/>
      <c r="AV41" s="62"/>
      <c r="AW41" s="26">
        <v>4000</v>
      </c>
      <c r="AX41" s="31"/>
      <c r="AY41" s="62">
        <f t="shared" si="10"/>
        <v>0</v>
      </c>
      <c r="AZ41" s="66">
        <f t="shared" si="44"/>
        <v>4000</v>
      </c>
      <c r="BA41" s="32">
        <f t="shared" si="42"/>
        <v>0</v>
      </c>
      <c r="BB41" s="62">
        <f t="shared" si="11"/>
        <v>0</v>
      </c>
      <c r="BC41" s="31">
        <v>4500</v>
      </c>
      <c r="BD41" s="31">
        <f t="shared" si="24"/>
        <v>-500</v>
      </c>
      <c r="BE41" s="101"/>
    </row>
    <row r="42" spans="1:58" x14ac:dyDescent="0.2">
      <c r="A42" s="23" t="s">
        <v>34</v>
      </c>
      <c r="B42" s="23">
        <v>5525</v>
      </c>
      <c r="C42" s="42">
        <f>SUM(C43:C49)</f>
        <v>115490</v>
      </c>
      <c r="D42" s="42">
        <f>SUM(D43:D49)</f>
        <v>0</v>
      </c>
      <c r="E42" s="41">
        <f t="shared" si="43"/>
        <v>0</v>
      </c>
      <c r="F42" s="42">
        <f>SUM(F43:F49)</f>
        <v>61271</v>
      </c>
      <c r="G42" s="42">
        <f>SUM(G43:G49)</f>
        <v>0</v>
      </c>
      <c r="H42" s="41">
        <f t="shared" si="0"/>
        <v>0</v>
      </c>
      <c r="I42" s="42">
        <f>SUM(I43:I49)</f>
        <v>34988</v>
      </c>
      <c r="J42" s="42">
        <f>SUM(J43:J49)</f>
        <v>0</v>
      </c>
      <c r="K42" s="62">
        <f t="shared" si="46"/>
        <v>0</v>
      </c>
      <c r="L42" s="42">
        <f>SUM(L43:L49)</f>
        <v>114928</v>
      </c>
      <c r="M42" s="42">
        <f>SUM(M43:M49)</f>
        <v>0</v>
      </c>
      <c r="N42" s="41">
        <f t="shared" si="47"/>
        <v>0</v>
      </c>
      <c r="O42" s="42">
        <f>SUM(O43:O49)</f>
        <v>87537.2</v>
      </c>
      <c r="P42" s="42">
        <f>SUM(P43:P49)</f>
        <v>0</v>
      </c>
      <c r="Q42" s="62">
        <f>SUM(P42/O42*100)</f>
        <v>0</v>
      </c>
      <c r="R42" s="42">
        <f>SUM(R43:R49)</f>
        <v>0</v>
      </c>
      <c r="S42" s="42">
        <f>SUM(S43:S49)</f>
        <v>39984</v>
      </c>
      <c r="T42" s="42">
        <f>SUM(T43:T49)</f>
        <v>0</v>
      </c>
      <c r="U42" s="41">
        <f t="shared" si="1"/>
        <v>0</v>
      </c>
      <c r="V42" s="42">
        <f>SUM(V43:V49)</f>
        <v>344142</v>
      </c>
      <c r="W42" s="42">
        <f>SUM(W43:W49)</f>
        <v>0</v>
      </c>
      <c r="X42" s="62">
        <f t="shared" si="2"/>
        <v>0</v>
      </c>
      <c r="Y42" s="42">
        <f>SUM(Y43:Y49)</f>
        <v>74833.87</v>
      </c>
      <c r="Z42" s="42">
        <f>SUM(Z43:Z49)</f>
        <v>0</v>
      </c>
      <c r="AA42" s="62">
        <f t="shared" si="3"/>
        <v>0</v>
      </c>
      <c r="AB42" s="42">
        <f>SUM(AB43:AB49)</f>
        <v>102375.35</v>
      </c>
      <c r="AC42" s="42">
        <f>SUM(AC43:AC49)</f>
        <v>0</v>
      </c>
      <c r="AD42" s="62">
        <f t="shared" si="4"/>
        <v>0</v>
      </c>
      <c r="AE42" s="42">
        <f>SUM(AE43:AE49)</f>
        <v>68123</v>
      </c>
      <c r="AF42" s="42">
        <f>SUM(AF43:AF49)</f>
        <v>0</v>
      </c>
      <c r="AG42" s="62">
        <f t="shared" si="48"/>
        <v>0</v>
      </c>
      <c r="AH42" s="42">
        <f>SUM(AH43:AH49)</f>
        <v>83484.679999999993</v>
      </c>
      <c r="AI42" s="42">
        <f>SUM(AI43:AI49)</f>
        <v>0</v>
      </c>
      <c r="AJ42" s="62">
        <f t="shared" si="5"/>
        <v>0</v>
      </c>
      <c r="AK42" s="42">
        <f>SUM(AK43:AK49)</f>
        <v>39047</v>
      </c>
      <c r="AL42" s="42">
        <f>SUM(AL43:AL49)</f>
        <v>0</v>
      </c>
      <c r="AM42" s="62">
        <f t="shared" si="49"/>
        <v>0</v>
      </c>
      <c r="AN42" s="42">
        <f>SUM(AN43:AN49)</f>
        <v>123153</v>
      </c>
      <c r="AO42" s="42">
        <f>SUM(AO43:AO49)</f>
        <v>0</v>
      </c>
      <c r="AP42" s="62">
        <f t="shared" si="7"/>
        <v>0</v>
      </c>
      <c r="AQ42" s="42">
        <f>SUM(AQ43:AQ49)</f>
        <v>58415.5</v>
      </c>
      <c r="AR42" s="42">
        <f>SUM(AR43:AR49)</f>
        <v>0</v>
      </c>
      <c r="AS42" s="62">
        <f t="shared" ref="AS42:AS44" si="50">SUM(AR42/AQ42*100)</f>
        <v>0</v>
      </c>
      <c r="AT42" s="42">
        <f>SUM(AT43:AT49)</f>
        <v>69075</v>
      </c>
      <c r="AU42" s="42">
        <f>SUM(AU43:AU49)</f>
        <v>0</v>
      </c>
      <c r="AV42" s="62">
        <f t="shared" ref="AV42" si="51">SUM(AU42/AT42*100)</f>
        <v>0</v>
      </c>
      <c r="AW42" s="42">
        <f>SUM(AW43:AW50)</f>
        <v>35812</v>
      </c>
      <c r="AX42" s="42">
        <f>SUM(AX43:AX49)</f>
        <v>0</v>
      </c>
      <c r="AY42" s="62">
        <f t="shared" si="10"/>
        <v>0</v>
      </c>
      <c r="AZ42" s="89">
        <f>SUM(AZ43:AZ50)</f>
        <v>1452660.6</v>
      </c>
      <c r="BA42" s="42" t="e">
        <f>SUM(BA43:BA49)</f>
        <v>#REF!</v>
      </c>
      <c r="BB42" s="62" t="e">
        <f t="shared" si="11"/>
        <v>#REF!</v>
      </c>
      <c r="BC42" s="43">
        <f>SUM(BC43:BC50)</f>
        <v>1464077.45</v>
      </c>
      <c r="BD42" s="43">
        <f t="shared" si="24"/>
        <v>-11416.84999999986</v>
      </c>
      <c r="BE42" s="76"/>
    </row>
    <row r="43" spans="1:58" s="76" customFormat="1" ht="12" customHeight="1" x14ac:dyDescent="0.2">
      <c r="A43" s="99" t="s">
        <v>94</v>
      </c>
      <c r="B43" s="22" t="s">
        <v>95</v>
      </c>
      <c r="C43" s="26">
        <v>90916</v>
      </c>
      <c r="D43" s="26"/>
      <c r="E43" s="62">
        <f t="shared" si="43"/>
        <v>0</v>
      </c>
      <c r="F43" s="26">
        <v>50431</v>
      </c>
      <c r="G43" s="26"/>
      <c r="H43" s="62">
        <f t="shared" ref="H43" si="52">SUM(G43/F43*100)</f>
        <v>0</v>
      </c>
      <c r="I43" s="26">
        <v>27900</v>
      </c>
      <c r="J43" s="26"/>
      <c r="K43" s="62">
        <f t="shared" ref="K43" si="53">SUM(J43/I43*100)</f>
        <v>0</v>
      </c>
      <c r="L43" s="26">
        <v>91268</v>
      </c>
      <c r="M43" s="26"/>
      <c r="N43" s="62">
        <f t="shared" ref="N43" si="54">SUM(M43/L43*100)</f>
        <v>0</v>
      </c>
      <c r="O43" s="26">
        <v>41190</v>
      </c>
      <c r="P43" s="26"/>
      <c r="Q43" s="62">
        <f t="shared" ref="Q43" si="55">SUM(P43/O43*100)</f>
        <v>0</v>
      </c>
      <c r="R43" s="62"/>
      <c r="S43" s="26">
        <v>28164</v>
      </c>
      <c r="T43" s="26"/>
      <c r="U43" s="62">
        <f t="shared" ref="U43" si="56">SUM(T43/S43*100)</f>
        <v>0</v>
      </c>
      <c r="V43" s="26">
        <v>227600</v>
      </c>
      <c r="W43" s="26"/>
      <c r="X43" s="62">
        <f t="shared" ref="X43" si="57">SUM(W43/V43*100)</f>
        <v>0</v>
      </c>
      <c r="Y43" s="26">
        <v>58088</v>
      </c>
      <c r="Z43" s="26"/>
      <c r="AA43" s="62">
        <f t="shared" ref="AA43" si="58">SUM(Z43/Y43*100)</f>
        <v>0</v>
      </c>
      <c r="AB43" s="26">
        <v>38285</v>
      </c>
      <c r="AC43" s="26"/>
      <c r="AD43" s="62">
        <f t="shared" ref="AD43" si="59">SUM(AC43/AB43*100)</f>
        <v>0</v>
      </c>
      <c r="AE43" s="26">
        <v>18835</v>
      </c>
      <c r="AF43" s="26"/>
      <c r="AG43" s="62">
        <f t="shared" ref="AG43" si="60">SUM(AF43/AE43*100)</f>
        <v>0</v>
      </c>
      <c r="AH43" s="26">
        <v>66007</v>
      </c>
      <c r="AI43" s="26"/>
      <c r="AJ43" s="62">
        <f t="shared" ref="AJ43" si="61">SUM(AI43/AH43*100)</f>
        <v>0</v>
      </c>
      <c r="AK43" s="26">
        <v>23147</v>
      </c>
      <c r="AL43" s="26"/>
      <c r="AM43" s="62">
        <f t="shared" ref="AM43" si="62">SUM(AL43/AK43*100)</f>
        <v>0</v>
      </c>
      <c r="AN43" s="26">
        <v>62753</v>
      </c>
      <c r="AO43" s="26"/>
      <c r="AP43" s="62">
        <f t="shared" ref="AP43" si="63">SUM(AO43/AN43*100)</f>
        <v>0</v>
      </c>
      <c r="AQ43" s="26">
        <v>16810</v>
      </c>
      <c r="AR43" s="26"/>
      <c r="AS43" s="62">
        <f t="shared" ref="AS43" si="64">SUM(AR43/AQ43*100)</f>
        <v>0</v>
      </c>
      <c r="AT43" s="26">
        <v>39605</v>
      </c>
      <c r="AU43" s="26"/>
      <c r="AV43" s="62">
        <f t="shared" ref="AV43" si="65">SUM(AU43/AT43*100)</f>
        <v>0</v>
      </c>
      <c r="AW43" s="26">
        <v>0</v>
      </c>
      <c r="AX43" s="26"/>
      <c r="AY43" s="62"/>
      <c r="AZ43" s="90">
        <f>SUM(C43:AW43)+1</f>
        <v>881000</v>
      </c>
      <c r="BA43" s="26" t="e">
        <f>SUM(#REF!)</f>
        <v>#REF!</v>
      </c>
      <c r="BB43" s="62" t="e">
        <f t="shared" ref="BB43" si="66">SUM(BA43/AZ43*100)</f>
        <v>#REF!</v>
      </c>
      <c r="BC43" s="31">
        <v>881000</v>
      </c>
      <c r="BD43" s="31">
        <f>SUM(AZ43-BC43)</f>
        <v>0</v>
      </c>
    </row>
    <row r="44" spans="1:58" x14ac:dyDescent="0.2">
      <c r="A44" s="22" t="s">
        <v>35</v>
      </c>
      <c r="B44" s="22">
        <v>552560</v>
      </c>
      <c r="C44" s="26">
        <v>14544</v>
      </c>
      <c r="D44" s="26"/>
      <c r="E44" s="62">
        <f t="shared" si="43"/>
        <v>0</v>
      </c>
      <c r="F44" s="26">
        <v>6040</v>
      </c>
      <c r="G44" s="26"/>
      <c r="H44" s="62">
        <f t="shared" si="0"/>
        <v>0</v>
      </c>
      <c r="I44" s="26">
        <v>5168</v>
      </c>
      <c r="J44" s="26"/>
      <c r="K44" s="62">
        <f t="shared" si="46"/>
        <v>0</v>
      </c>
      <c r="L44" s="26">
        <v>12960</v>
      </c>
      <c r="M44" s="32"/>
      <c r="N44" s="62">
        <f t="shared" si="47"/>
        <v>0</v>
      </c>
      <c r="O44" s="26">
        <v>21147.200000000001</v>
      </c>
      <c r="P44" s="32"/>
      <c r="Q44" s="62">
        <f>SUM(P44/O44*100)</f>
        <v>0</v>
      </c>
      <c r="R44" s="62"/>
      <c r="S44" s="26">
        <v>8120</v>
      </c>
      <c r="T44" s="32"/>
      <c r="U44" s="62">
        <f t="shared" si="1"/>
        <v>0</v>
      </c>
      <c r="V44" s="26">
        <v>52542</v>
      </c>
      <c r="W44" s="32"/>
      <c r="X44" s="62">
        <f t="shared" si="2"/>
        <v>0</v>
      </c>
      <c r="Y44" s="26">
        <v>12145.87</v>
      </c>
      <c r="Z44" s="32"/>
      <c r="AA44" s="62">
        <f t="shared" si="3"/>
        <v>0</v>
      </c>
      <c r="AB44" s="26">
        <v>17290.349999999999</v>
      </c>
      <c r="AC44" s="32"/>
      <c r="AD44" s="62">
        <f t="shared" si="4"/>
        <v>0</v>
      </c>
      <c r="AE44" s="26">
        <v>11988</v>
      </c>
      <c r="AF44" s="32"/>
      <c r="AG44" s="62">
        <f t="shared" si="48"/>
        <v>0</v>
      </c>
      <c r="AH44" s="26">
        <v>10627.68</v>
      </c>
      <c r="AI44" s="32"/>
      <c r="AJ44" s="62">
        <f t="shared" si="5"/>
        <v>0</v>
      </c>
      <c r="AK44" s="26">
        <v>4800</v>
      </c>
      <c r="AL44" s="32"/>
      <c r="AM44" s="62">
        <f t="shared" si="49"/>
        <v>0</v>
      </c>
      <c r="AN44" s="26">
        <v>18900</v>
      </c>
      <c r="AO44" s="32"/>
      <c r="AP44" s="62">
        <f t="shared" si="7"/>
        <v>0</v>
      </c>
      <c r="AQ44" s="26">
        <v>9205.5</v>
      </c>
      <c r="AR44" s="32"/>
      <c r="AS44" s="62">
        <f t="shared" si="50"/>
        <v>0</v>
      </c>
      <c r="AT44" s="26">
        <v>12870</v>
      </c>
      <c r="AU44" s="26"/>
      <c r="AV44" s="62">
        <f t="shared" ref="AV44" si="67">SUM(AU44/AT44*100)</f>
        <v>0</v>
      </c>
      <c r="AW44" s="59"/>
      <c r="AX44" s="32"/>
      <c r="AY44" s="62"/>
      <c r="AZ44" s="90">
        <f t="shared" ref="AZ44:AZ51" si="68">SUM(C44:AW44)</f>
        <v>218348.6</v>
      </c>
      <c r="BA44" s="32">
        <f t="shared" ref="BA44:BA51" si="69">SUM(D44+G44+J44+M44+P44+R44+T44+W44+Z44+AC44+AF44+AI44+AL44+AO44++AR44+AU44+AX44)</f>
        <v>0</v>
      </c>
      <c r="BB44" s="62">
        <f t="shared" si="11"/>
        <v>0</v>
      </c>
      <c r="BC44" s="31">
        <v>230155.45</v>
      </c>
      <c r="BD44" s="31">
        <f t="shared" ref="BD44:BD52" si="70">SUM(AZ44-BC44)</f>
        <v>-11806.850000000006</v>
      </c>
      <c r="BE44" s="101"/>
    </row>
    <row r="45" spans="1:58" x14ac:dyDescent="0.2">
      <c r="A45" s="22" t="s">
        <v>79</v>
      </c>
      <c r="B45" s="22"/>
      <c r="C45" s="59"/>
      <c r="D45" s="26"/>
      <c r="E45" s="82"/>
      <c r="F45" s="59"/>
      <c r="G45" s="26"/>
      <c r="H45" s="82"/>
      <c r="I45" s="59"/>
      <c r="J45" s="59"/>
      <c r="K45" s="82"/>
      <c r="L45" s="59"/>
      <c r="M45" s="79"/>
      <c r="N45" s="82"/>
      <c r="O45" s="83"/>
      <c r="P45" s="79"/>
      <c r="Q45" s="82"/>
      <c r="R45" s="82"/>
      <c r="S45" s="59"/>
      <c r="T45" s="79"/>
      <c r="U45" s="82"/>
      <c r="V45" s="59"/>
      <c r="W45" s="32"/>
      <c r="X45" s="82"/>
      <c r="Y45" s="59"/>
      <c r="Z45" s="79"/>
      <c r="AA45" s="82"/>
      <c r="AB45" s="59"/>
      <c r="AC45" s="32"/>
      <c r="AD45" s="62"/>
      <c r="AE45" s="59"/>
      <c r="AF45" s="32"/>
      <c r="AG45" s="82"/>
      <c r="AH45" s="59"/>
      <c r="AI45" s="79"/>
      <c r="AJ45" s="82"/>
      <c r="AK45" s="59"/>
      <c r="AL45" s="32"/>
      <c r="AM45" s="82"/>
      <c r="AN45" s="59"/>
      <c r="AO45" s="32"/>
      <c r="AP45" s="82"/>
      <c r="AQ45" s="59"/>
      <c r="AR45" s="79"/>
      <c r="AS45" s="82"/>
      <c r="AT45" s="59"/>
      <c r="AU45" s="26"/>
      <c r="AV45" s="26"/>
      <c r="AW45" s="26"/>
      <c r="AX45" s="32"/>
      <c r="AY45" s="62"/>
      <c r="AZ45" s="90">
        <f t="shared" si="68"/>
        <v>0</v>
      </c>
      <c r="BA45" s="32">
        <f t="shared" si="69"/>
        <v>0</v>
      </c>
      <c r="BB45" s="62"/>
      <c r="BC45" s="31">
        <v>0</v>
      </c>
      <c r="BD45" s="31">
        <f t="shared" si="70"/>
        <v>0</v>
      </c>
      <c r="BE45" s="101"/>
    </row>
    <row r="46" spans="1:58" x14ac:dyDescent="0.2">
      <c r="A46" s="22" t="s">
        <v>82</v>
      </c>
      <c r="B46" s="22">
        <v>552520</v>
      </c>
      <c r="C46" s="26">
        <v>1000</v>
      </c>
      <c r="D46" s="26"/>
      <c r="E46" s="62">
        <f t="shared" si="43"/>
        <v>0</v>
      </c>
      <c r="F46" s="26">
        <v>1500</v>
      </c>
      <c r="G46" s="26"/>
      <c r="H46" s="62"/>
      <c r="I46" s="59"/>
      <c r="J46" s="59"/>
      <c r="K46" s="82"/>
      <c r="L46" s="26">
        <v>1500</v>
      </c>
      <c r="M46" s="32"/>
      <c r="N46" s="82"/>
      <c r="O46" s="32">
        <v>200</v>
      </c>
      <c r="P46" s="32"/>
      <c r="Q46" s="62"/>
      <c r="R46" s="62"/>
      <c r="S46" s="59"/>
      <c r="T46" s="79"/>
      <c r="U46" s="82"/>
      <c r="V46" s="26">
        <v>500</v>
      </c>
      <c r="W46" s="32"/>
      <c r="X46" s="62">
        <f t="shared" si="2"/>
        <v>0</v>
      </c>
      <c r="Y46" s="59"/>
      <c r="Z46" s="79"/>
      <c r="AA46" s="82"/>
      <c r="AB46" s="26">
        <v>300</v>
      </c>
      <c r="AC46" s="32"/>
      <c r="AD46" s="62"/>
      <c r="AE46" s="26">
        <v>300</v>
      </c>
      <c r="AF46" s="32"/>
      <c r="AG46" s="62"/>
      <c r="AH46" s="26">
        <v>400</v>
      </c>
      <c r="AI46" s="79"/>
      <c r="AJ46" s="82"/>
      <c r="AK46" s="26">
        <v>1500</v>
      </c>
      <c r="AL46" s="32"/>
      <c r="AM46" s="62">
        <f t="shared" si="49"/>
        <v>0</v>
      </c>
      <c r="AN46" s="26"/>
      <c r="AO46" s="32"/>
      <c r="AP46" s="62"/>
      <c r="AQ46" s="59"/>
      <c r="AR46" s="79"/>
      <c r="AS46" s="82"/>
      <c r="AT46" s="26">
        <v>1000</v>
      </c>
      <c r="AU46" s="26"/>
      <c r="AV46" s="26">
        <f t="shared" ref="AV46" si="71">SUM(AV45*0.338)</f>
        <v>0</v>
      </c>
      <c r="AW46" s="26">
        <v>2000</v>
      </c>
      <c r="AX46" s="32"/>
      <c r="AY46" s="62"/>
      <c r="AZ46" s="90">
        <f>SUM(C46:AW46)</f>
        <v>10200</v>
      </c>
      <c r="BA46" s="32">
        <f t="shared" si="69"/>
        <v>0</v>
      </c>
      <c r="BB46" s="62">
        <f t="shared" si="11"/>
        <v>0</v>
      </c>
      <c r="BC46" s="31">
        <v>7900</v>
      </c>
      <c r="BD46" s="31">
        <f t="shared" si="70"/>
        <v>2300</v>
      </c>
    </row>
    <row r="47" spans="1:58" x14ac:dyDescent="0.2">
      <c r="A47" s="22" t="s">
        <v>98</v>
      </c>
      <c r="B47" s="22" t="s">
        <v>91</v>
      </c>
      <c r="C47" s="26">
        <v>230</v>
      </c>
      <c r="D47" s="26"/>
      <c r="E47" s="62">
        <f t="shared" si="43"/>
        <v>0</v>
      </c>
      <c r="F47" s="26">
        <v>200</v>
      </c>
      <c r="G47" s="26"/>
      <c r="H47" s="62">
        <f t="shared" si="0"/>
        <v>0</v>
      </c>
      <c r="I47" s="26">
        <v>120</v>
      </c>
      <c r="J47" s="26"/>
      <c r="K47" s="62">
        <f t="shared" si="46"/>
        <v>0</v>
      </c>
      <c r="L47" s="26">
        <v>200</v>
      </c>
      <c r="M47" s="32"/>
      <c r="N47" s="62">
        <f t="shared" si="47"/>
        <v>0</v>
      </c>
      <c r="O47" s="32">
        <v>1000</v>
      </c>
      <c r="P47" s="32"/>
      <c r="Q47" s="62">
        <f t="shared" ref="Q47" si="72">SUM(P47/O47*100)</f>
        <v>0</v>
      </c>
      <c r="R47" s="62"/>
      <c r="S47" s="26">
        <v>200</v>
      </c>
      <c r="T47" s="32"/>
      <c r="U47" s="62">
        <f t="shared" si="1"/>
        <v>0</v>
      </c>
      <c r="V47" s="26">
        <v>12000</v>
      </c>
      <c r="W47" s="32"/>
      <c r="X47" s="62">
        <f t="shared" si="2"/>
        <v>0</v>
      </c>
      <c r="Y47" s="26">
        <v>200</v>
      </c>
      <c r="Z47" s="32"/>
      <c r="AA47" s="62">
        <f t="shared" si="3"/>
        <v>0</v>
      </c>
      <c r="AB47" s="26">
        <v>500</v>
      </c>
      <c r="AC47" s="32"/>
      <c r="AD47" s="62">
        <f t="shared" si="4"/>
        <v>0</v>
      </c>
      <c r="AE47" s="26">
        <v>22200</v>
      </c>
      <c r="AF47" s="32"/>
      <c r="AG47" s="62">
        <f t="shared" si="48"/>
        <v>0</v>
      </c>
      <c r="AH47" s="26">
        <v>150</v>
      </c>
      <c r="AI47" s="32"/>
      <c r="AJ47" s="62">
        <f t="shared" si="5"/>
        <v>0</v>
      </c>
      <c r="AK47" s="26">
        <v>6100</v>
      </c>
      <c r="AL47" s="32"/>
      <c r="AM47" s="62">
        <f t="shared" si="49"/>
        <v>0</v>
      </c>
      <c r="AN47" s="26">
        <v>2500</v>
      </c>
      <c r="AO47" s="32"/>
      <c r="AP47" s="62">
        <f t="shared" si="7"/>
        <v>0</v>
      </c>
      <c r="AQ47" s="26">
        <v>29000</v>
      </c>
      <c r="AR47" s="32"/>
      <c r="AS47" s="62">
        <f t="shared" ref="AS47" si="73">SUM(AR47/AQ47*100)</f>
        <v>0</v>
      </c>
      <c r="AT47" s="26">
        <v>7000</v>
      </c>
      <c r="AU47" s="26"/>
      <c r="AV47" s="62">
        <f t="shared" ref="AV47:AV49" si="74">SUM(AU47/AT47*100)</f>
        <v>0</v>
      </c>
      <c r="AW47" s="26">
        <v>9312</v>
      </c>
      <c r="AX47" s="32"/>
      <c r="AY47" s="62">
        <f t="shared" si="10"/>
        <v>0</v>
      </c>
      <c r="AZ47" s="90">
        <f t="shared" si="68"/>
        <v>90912</v>
      </c>
      <c r="BA47" s="32">
        <f t="shared" si="69"/>
        <v>0</v>
      </c>
      <c r="BB47" s="62">
        <f t="shared" si="11"/>
        <v>0</v>
      </c>
      <c r="BC47" s="31">
        <v>84600</v>
      </c>
      <c r="BD47" s="31">
        <f t="shared" si="70"/>
        <v>6312</v>
      </c>
    </row>
    <row r="48" spans="1:58" x14ac:dyDescent="0.2">
      <c r="A48" s="22" t="s">
        <v>36</v>
      </c>
      <c r="B48" s="22">
        <v>552580</v>
      </c>
      <c r="C48" s="59"/>
      <c r="D48" s="26"/>
      <c r="E48" s="82"/>
      <c r="F48" s="59"/>
      <c r="G48" s="26"/>
      <c r="H48" s="62"/>
      <c r="I48" s="59"/>
      <c r="J48" s="26"/>
      <c r="K48" s="82"/>
      <c r="L48" s="59"/>
      <c r="M48" s="32"/>
      <c r="N48" s="62"/>
      <c r="O48" s="32"/>
      <c r="P48" s="32"/>
      <c r="Q48" s="82"/>
      <c r="R48" s="62"/>
      <c r="S48" s="59"/>
      <c r="T48" s="32"/>
      <c r="U48" s="62"/>
      <c r="V48" s="59"/>
      <c r="W48" s="79"/>
      <c r="X48" s="82"/>
      <c r="Y48" s="59"/>
      <c r="Z48" s="32"/>
      <c r="AA48" s="62"/>
      <c r="AB48" s="26"/>
      <c r="AC48" s="32"/>
      <c r="AD48" s="82"/>
      <c r="AE48" s="26"/>
      <c r="AF48" s="32"/>
      <c r="AG48" s="62"/>
      <c r="AH48" s="59"/>
      <c r="AI48" s="32"/>
      <c r="AJ48" s="62"/>
      <c r="AK48" s="26"/>
      <c r="AL48" s="32"/>
      <c r="AM48" s="82"/>
      <c r="AN48" s="26"/>
      <c r="AO48" s="32"/>
      <c r="AP48" s="62"/>
      <c r="AQ48" s="26">
        <v>900</v>
      </c>
      <c r="AR48" s="79"/>
      <c r="AS48" s="82"/>
      <c r="AT48" s="26">
        <v>1000</v>
      </c>
      <c r="AU48" s="26"/>
      <c r="AV48" s="62"/>
      <c r="AW48" s="26">
        <v>20000</v>
      </c>
      <c r="AX48" s="32"/>
      <c r="AY48" s="62">
        <f t="shared" si="10"/>
        <v>0</v>
      </c>
      <c r="AZ48" s="90">
        <f t="shared" si="68"/>
        <v>21900</v>
      </c>
      <c r="BA48" s="32">
        <f t="shared" si="69"/>
        <v>0</v>
      </c>
      <c r="BB48" s="62">
        <f t="shared" si="11"/>
        <v>0</v>
      </c>
      <c r="BC48" s="31">
        <v>21122</v>
      </c>
      <c r="BD48" s="31">
        <f t="shared" si="70"/>
        <v>778</v>
      </c>
    </row>
    <row r="49" spans="1:57" x14ac:dyDescent="0.2">
      <c r="A49" s="22" t="s">
        <v>37</v>
      </c>
      <c r="B49" s="22" t="s">
        <v>90</v>
      </c>
      <c r="C49" s="26">
        <v>8800</v>
      </c>
      <c r="D49" s="26"/>
      <c r="E49" s="62">
        <f t="shared" si="43"/>
        <v>0</v>
      </c>
      <c r="F49" s="26">
        <v>3100</v>
      </c>
      <c r="G49" s="26"/>
      <c r="H49" s="62">
        <f t="shared" si="0"/>
        <v>0</v>
      </c>
      <c r="I49" s="26">
        <v>1800</v>
      </c>
      <c r="J49" s="26"/>
      <c r="K49" s="62">
        <f>SUM(J49/I49*100)</f>
        <v>0</v>
      </c>
      <c r="L49" s="26">
        <v>9000</v>
      </c>
      <c r="M49" s="32"/>
      <c r="N49" s="62">
        <f>SUM(M49/L49*100)</f>
        <v>0</v>
      </c>
      <c r="O49" s="26">
        <v>24000</v>
      </c>
      <c r="P49" s="32"/>
      <c r="Q49" s="62">
        <f>SUM(P49/O49*100)</f>
        <v>0</v>
      </c>
      <c r="R49" s="62"/>
      <c r="S49" s="26">
        <v>3500</v>
      </c>
      <c r="T49" s="32"/>
      <c r="U49" s="62">
        <f t="shared" si="1"/>
        <v>0</v>
      </c>
      <c r="V49" s="26">
        <v>51500</v>
      </c>
      <c r="W49" s="32"/>
      <c r="X49" s="62">
        <f t="shared" si="2"/>
        <v>0</v>
      </c>
      <c r="Y49" s="26">
        <v>4400</v>
      </c>
      <c r="Z49" s="32"/>
      <c r="AA49" s="62">
        <f t="shared" si="3"/>
        <v>0</v>
      </c>
      <c r="AB49" s="26">
        <v>46000</v>
      </c>
      <c r="AC49" s="32"/>
      <c r="AD49" s="62">
        <f t="shared" si="4"/>
        <v>0</v>
      </c>
      <c r="AE49" s="26">
        <v>14800</v>
      </c>
      <c r="AF49" s="32"/>
      <c r="AG49" s="62">
        <f>SUM(AF49/AE49*100)</f>
        <v>0</v>
      </c>
      <c r="AH49" s="26">
        <v>6300</v>
      </c>
      <c r="AI49" s="32"/>
      <c r="AJ49" s="62">
        <f t="shared" si="5"/>
        <v>0</v>
      </c>
      <c r="AK49" s="26">
        <v>3500</v>
      </c>
      <c r="AL49" s="32"/>
      <c r="AM49" s="62">
        <f t="shared" ref="AM49" si="75">SUM(AL49/AK49*100)</f>
        <v>0</v>
      </c>
      <c r="AN49" s="26">
        <v>39000</v>
      </c>
      <c r="AO49" s="32"/>
      <c r="AP49" s="62">
        <f t="shared" si="7"/>
        <v>0</v>
      </c>
      <c r="AQ49" s="26">
        <v>2500</v>
      </c>
      <c r="AR49" s="32"/>
      <c r="AS49" s="62">
        <f t="shared" ref="AS49" si="76">SUM(AR49/AQ49*100)</f>
        <v>0</v>
      </c>
      <c r="AT49" s="31">
        <v>7600</v>
      </c>
      <c r="AU49" s="31"/>
      <c r="AV49" s="62">
        <f t="shared" si="74"/>
        <v>0</v>
      </c>
      <c r="AW49" s="32">
        <v>1500</v>
      </c>
      <c r="AX49" s="32"/>
      <c r="AY49" s="62">
        <f t="shared" si="10"/>
        <v>0</v>
      </c>
      <c r="AZ49" s="90">
        <f t="shared" si="68"/>
        <v>227300</v>
      </c>
      <c r="BA49" s="32">
        <f t="shared" si="69"/>
        <v>0</v>
      </c>
      <c r="BB49" s="62">
        <f t="shared" si="11"/>
        <v>0</v>
      </c>
      <c r="BC49" s="31">
        <v>219300</v>
      </c>
      <c r="BD49" s="31">
        <f t="shared" si="70"/>
        <v>8000</v>
      </c>
    </row>
    <row r="50" spans="1:57" x14ac:dyDescent="0.2">
      <c r="A50" s="22" t="s">
        <v>97</v>
      </c>
      <c r="B50" s="22"/>
      <c r="C50" s="26"/>
      <c r="D50" s="26"/>
      <c r="E50" s="62"/>
      <c r="F50" s="26"/>
      <c r="G50" s="26"/>
      <c r="H50" s="62"/>
      <c r="I50" s="26"/>
      <c r="J50" s="26"/>
      <c r="K50" s="62"/>
      <c r="L50" s="31"/>
      <c r="M50" s="32"/>
      <c r="N50" s="62"/>
      <c r="O50" s="31"/>
      <c r="P50" s="32"/>
      <c r="Q50" s="62"/>
      <c r="R50" s="81"/>
      <c r="S50" s="31"/>
      <c r="T50" s="32"/>
      <c r="U50" s="62"/>
      <c r="V50" s="31"/>
      <c r="W50" s="32"/>
      <c r="X50" s="62"/>
      <c r="Y50" s="31"/>
      <c r="Z50" s="32"/>
      <c r="AA50" s="62"/>
      <c r="AB50" s="31"/>
      <c r="AC50" s="32"/>
      <c r="AD50" s="62"/>
      <c r="AE50" s="31"/>
      <c r="AF50" s="32"/>
      <c r="AG50" s="62"/>
      <c r="AH50" s="31"/>
      <c r="AI50" s="32"/>
      <c r="AJ50" s="62"/>
      <c r="AK50" s="31"/>
      <c r="AL50" s="32"/>
      <c r="AM50" s="62"/>
      <c r="AN50" s="31"/>
      <c r="AO50" s="32"/>
      <c r="AP50" s="62"/>
      <c r="AQ50" s="31"/>
      <c r="AR50" s="32"/>
      <c r="AS50" s="62"/>
      <c r="AT50" s="31"/>
      <c r="AU50" s="31"/>
      <c r="AV50" s="81"/>
      <c r="AW50" s="32">
        <v>3000</v>
      </c>
      <c r="AX50" s="32"/>
      <c r="AY50" s="62"/>
      <c r="AZ50" s="90">
        <f t="shared" si="68"/>
        <v>3000</v>
      </c>
      <c r="BA50" s="32"/>
      <c r="BB50" s="62"/>
      <c r="BC50" s="31">
        <v>20000</v>
      </c>
      <c r="BD50" s="31">
        <f t="shared" si="70"/>
        <v>-17000</v>
      </c>
      <c r="BE50" s="101"/>
    </row>
    <row r="51" spans="1:57" x14ac:dyDescent="0.2">
      <c r="A51" s="22" t="s">
        <v>83</v>
      </c>
      <c r="B51" s="23">
        <v>60</v>
      </c>
      <c r="C51" s="59"/>
      <c r="D51" s="59"/>
      <c r="E51" s="82"/>
      <c r="F51" s="26"/>
      <c r="G51" s="26"/>
      <c r="H51" s="62"/>
      <c r="I51" s="59"/>
      <c r="J51" s="26"/>
      <c r="K51" s="82"/>
      <c r="L51" s="83"/>
      <c r="M51" s="32"/>
      <c r="N51" s="82"/>
      <c r="O51" s="31"/>
      <c r="P51" s="32"/>
      <c r="Q51" s="82"/>
      <c r="R51" s="84"/>
      <c r="S51" s="83"/>
      <c r="T51" s="32"/>
      <c r="U51" s="82"/>
      <c r="V51" s="31"/>
      <c r="W51" s="32"/>
      <c r="X51" s="82"/>
      <c r="Y51" s="83"/>
      <c r="Z51" s="79"/>
      <c r="AA51" s="82"/>
      <c r="AB51" s="31"/>
      <c r="AC51" s="32"/>
      <c r="AD51" s="62"/>
      <c r="AE51" s="31"/>
      <c r="AF51" s="32"/>
      <c r="AG51" s="82"/>
      <c r="AH51" s="83"/>
      <c r="AI51" s="79"/>
      <c r="AJ51" s="82"/>
      <c r="AK51" s="83"/>
      <c r="AL51" s="32"/>
      <c r="AM51" s="82"/>
      <c r="AN51" s="83"/>
      <c r="AO51" s="32"/>
      <c r="AP51" s="82"/>
      <c r="AQ51" s="83"/>
      <c r="AR51" s="79"/>
      <c r="AS51" s="82"/>
      <c r="AT51" s="83"/>
      <c r="AU51" s="31"/>
      <c r="AV51" s="84"/>
      <c r="AW51" s="32">
        <v>3000</v>
      </c>
      <c r="AX51" s="32"/>
      <c r="AY51" s="62">
        <f t="shared" si="10"/>
        <v>0</v>
      </c>
      <c r="AZ51" s="90">
        <f t="shared" si="68"/>
        <v>3000</v>
      </c>
      <c r="BA51" s="32">
        <f t="shared" si="69"/>
        <v>0</v>
      </c>
      <c r="BB51" s="62">
        <f t="shared" si="11"/>
        <v>0</v>
      </c>
      <c r="BC51" s="31">
        <v>2500.1999999999998</v>
      </c>
      <c r="BD51" s="31">
        <f t="shared" si="70"/>
        <v>499.80000000000018</v>
      </c>
      <c r="BE51" s="76"/>
    </row>
    <row r="52" spans="1:57" x14ac:dyDescent="0.2">
      <c r="A52" s="23" t="s">
        <v>38</v>
      </c>
      <c r="B52" s="23">
        <v>61</v>
      </c>
      <c r="C52" s="42"/>
      <c r="D52" s="42"/>
      <c r="E52" s="37"/>
      <c r="F52" s="39"/>
      <c r="G52" s="42"/>
      <c r="H52" s="41"/>
      <c r="I52" s="39"/>
      <c r="J52" s="42"/>
      <c r="K52" s="41"/>
      <c r="L52" s="43"/>
      <c r="M52" s="19"/>
      <c r="N52" s="41"/>
      <c r="O52" s="19"/>
      <c r="P52" s="40"/>
      <c r="Q52" s="41"/>
      <c r="R52" s="80"/>
      <c r="S52" s="40"/>
      <c r="T52" s="19"/>
      <c r="U52" s="41"/>
      <c r="V52" s="19"/>
      <c r="W52" s="19"/>
      <c r="X52" s="62"/>
      <c r="Y52" s="19"/>
      <c r="Z52" s="19"/>
      <c r="AA52" s="62"/>
      <c r="AB52" s="19"/>
      <c r="AC52" s="19"/>
      <c r="AD52" s="62"/>
      <c r="AE52" s="19"/>
      <c r="AF52" s="19"/>
      <c r="AG52" s="62"/>
      <c r="AH52" s="19"/>
      <c r="AI52" s="19"/>
      <c r="AJ52" s="62"/>
      <c r="AK52" s="19"/>
      <c r="AL52" s="19"/>
      <c r="AM52" s="62"/>
      <c r="AN52" s="19"/>
      <c r="AO52" s="19"/>
      <c r="AP52" s="62"/>
      <c r="AQ52" s="19"/>
      <c r="AR52" s="19"/>
      <c r="AS52" s="62"/>
      <c r="AT52" s="26"/>
      <c r="AU52" s="26"/>
      <c r="AV52" s="62"/>
      <c r="AW52" s="42">
        <v>2813</v>
      </c>
      <c r="AX52" s="19"/>
      <c r="AY52" s="62">
        <f t="shared" si="10"/>
        <v>0</v>
      </c>
      <c r="AZ52" s="67">
        <f t="shared" ref="AZ52" si="77">SUM(C52+F52+I52+L52+O52+S52+V52+Y52+AB52+AE52+AH52+AK52+AN52+AQ52+AT52+AW52)</f>
        <v>2813</v>
      </c>
      <c r="BA52" s="19">
        <f>SUM(D52+G52+J52+M52+P52+R52+T52+W52+Z52+AC52+AF52+AI52+AO52+AX52)</f>
        <v>0</v>
      </c>
      <c r="BB52" s="62">
        <f t="shared" si="11"/>
        <v>0</v>
      </c>
      <c r="BC52" s="43">
        <v>3932.76</v>
      </c>
      <c r="BD52" s="43">
        <f t="shared" si="70"/>
        <v>-1119.7600000000002</v>
      </c>
      <c r="BE52" s="101"/>
    </row>
    <row r="53" spans="1:57" x14ac:dyDescent="0.2">
      <c r="A53" s="22"/>
      <c r="B53" s="22"/>
      <c r="C53" s="26"/>
      <c r="D53" s="26"/>
      <c r="E53" s="36"/>
      <c r="F53" s="36"/>
      <c r="G53" s="26"/>
      <c r="H53" s="41"/>
      <c r="I53" s="36"/>
      <c r="J53" s="26"/>
      <c r="K53" s="41"/>
      <c r="L53" s="31"/>
      <c r="M53" s="32"/>
      <c r="N53" s="41"/>
      <c r="O53" s="32"/>
      <c r="P53" s="38"/>
      <c r="Q53" s="41"/>
      <c r="R53" s="80"/>
      <c r="S53" s="38"/>
      <c r="T53" s="32"/>
      <c r="U53" s="41"/>
      <c r="V53" s="32"/>
      <c r="W53" s="32"/>
      <c r="X53" s="62"/>
      <c r="Y53" s="32"/>
      <c r="Z53" s="32"/>
      <c r="AA53" s="62"/>
      <c r="AB53" s="32"/>
      <c r="AC53" s="32"/>
      <c r="AD53" s="62"/>
      <c r="AE53" s="32"/>
      <c r="AF53" s="32"/>
      <c r="AG53" s="62"/>
      <c r="AH53" s="32"/>
      <c r="AI53" s="32"/>
      <c r="AJ53" s="62"/>
      <c r="AK53" s="32"/>
      <c r="AL53" s="32"/>
      <c r="AM53" s="62"/>
      <c r="AN53" s="32"/>
      <c r="AO53" s="32"/>
      <c r="AP53" s="62"/>
      <c r="AQ53" s="32"/>
      <c r="AR53" s="32"/>
      <c r="AS53" s="62"/>
      <c r="AT53" s="31"/>
      <c r="AU53" s="31"/>
      <c r="AV53" s="81"/>
      <c r="AW53" s="32"/>
      <c r="AX53" s="32"/>
      <c r="AY53" s="62"/>
      <c r="AZ53" s="66"/>
      <c r="BA53" s="78"/>
      <c r="BB53" s="62"/>
      <c r="BC53" s="31"/>
      <c r="BD53" s="95"/>
    </row>
    <row r="54" spans="1:57" x14ac:dyDescent="0.2">
      <c r="A54" s="23" t="s">
        <v>39</v>
      </c>
      <c r="B54" s="23">
        <v>65</v>
      </c>
      <c r="C54" s="26"/>
      <c r="D54" s="26"/>
      <c r="E54" s="36"/>
      <c r="F54" s="36"/>
      <c r="G54" s="26"/>
      <c r="H54" s="41"/>
      <c r="I54" s="36"/>
      <c r="J54" s="26"/>
      <c r="K54" s="41"/>
      <c r="L54" s="31"/>
      <c r="M54" s="32"/>
      <c r="N54" s="41"/>
      <c r="O54" s="32"/>
      <c r="P54" s="38"/>
      <c r="Q54" s="41"/>
      <c r="R54" s="80"/>
      <c r="S54" s="38"/>
      <c r="T54" s="32"/>
      <c r="U54" s="41"/>
      <c r="V54" s="32"/>
      <c r="W54" s="32"/>
      <c r="X54" s="62"/>
      <c r="Y54" s="32"/>
      <c r="Z54" s="32"/>
      <c r="AA54" s="62"/>
      <c r="AB54" s="32"/>
      <c r="AC54" s="32"/>
      <c r="AD54" s="62"/>
      <c r="AE54" s="32"/>
      <c r="AF54" s="32"/>
      <c r="AG54" s="62"/>
      <c r="AH54" s="32"/>
      <c r="AI54" s="32"/>
      <c r="AJ54" s="62"/>
      <c r="AK54" s="32"/>
      <c r="AL54" s="32"/>
      <c r="AM54" s="62"/>
      <c r="AN54" s="32"/>
      <c r="AO54" s="32"/>
      <c r="AP54" s="62"/>
      <c r="AQ54" s="32"/>
      <c r="AR54" s="32"/>
      <c r="AS54" s="62"/>
      <c r="AT54" s="31"/>
      <c r="AU54" s="31"/>
      <c r="AV54" s="81"/>
      <c r="AW54" s="19">
        <f>SUM(AW55-AW56)</f>
        <v>20000</v>
      </c>
      <c r="AX54" s="19"/>
      <c r="AY54" s="62"/>
      <c r="AZ54" s="67">
        <f>SUM(AZ55-AZ56)</f>
        <v>20000</v>
      </c>
      <c r="BA54" s="19">
        <f>SUM(BA55-BA56)</f>
        <v>0</v>
      </c>
      <c r="BB54" s="62"/>
      <c r="BC54" s="31">
        <v>0</v>
      </c>
      <c r="BD54" s="95"/>
    </row>
    <row r="55" spans="1:57" x14ac:dyDescent="0.2">
      <c r="A55" s="22" t="s">
        <v>40</v>
      </c>
      <c r="B55" s="22">
        <v>655000</v>
      </c>
      <c r="C55" s="26"/>
      <c r="D55" s="59"/>
      <c r="E55" s="36"/>
      <c r="F55" s="36"/>
      <c r="G55" s="26"/>
      <c r="H55" s="41"/>
      <c r="I55" s="36"/>
      <c r="J55" s="26"/>
      <c r="K55" s="41"/>
      <c r="L55" s="31"/>
      <c r="M55" s="32"/>
      <c r="N55" s="41"/>
      <c r="O55" s="32"/>
      <c r="P55" s="38"/>
      <c r="Q55" s="41"/>
      <c r="R55" s="80"/>
      <c r="S55" s="38"/>
      <c r="T55" s="32"/>
      <c r="U55" s="41"/>
      <c r="V55" s="32"/>
      <c r="W55" s="32"/>
      <c r="X55" s="62"/>
      <c r="Y55" s="32"/>
      <c r="Z55" s="32"/>
      <c r="AA55" s="62"/>
      <c r="AB55" s="32"/>
      <c r="AC55" s="32"/>
      <c r="AD55" s="62"/>
      <c r="AE55" s="32"/>
      <c r="AF55" s="32"/>
      <c r="AG55" s="62"/>
      <c r="AH55" s="32"/>
      <c r="AI55" s="32"/>
      <c r="AJ55" s="62"/>
      <c r="AK55" s="32"/>
      <c r="AL55" s="32"/>
      <c r="AM55" s="62"/>
      <c r="AN55" s="32"/>
      <c r="AO55" s="32"/>
      <c r="AP55" s="62"/>
      <c r="AQ55" s="32"/>
      <c r="AR55" s="32"/>
      <c r="AS55" s="62"/>
      <c r="AT55" s="31"/>
      <c r="AU55" s="31"/>
      <c r="AV55" s="81"/>
      <c r="AW55" s="32">
        <v>20000</v>
      </c>
      <c r="AX55" s="32"/>
      <c r="AY55" s="62"/>
      <c r="AZ55" s="66">
        <f>SUM(C55+F55+I55+L55+O55+S55+V55+Y55+AB55+AH55+AN55+AW55)</f>
        <v>20000</v>
      </c>
      <c r="BA55" s="32">
        <f>SUM(D55+G55+J55+M55+P55+T55+W55+Z55+AC55+AI55+++AO55+++AX55)</f>
        <v>0</v>
      </c>
      <c r="BB55" s="62"/>
      <c r="BC55" s="31">
        <v>0</v>
      </c>
      <c r="BD55" s="95"/>
    </row>
    <row r="56" spans="1:57" x14ac:dyDescent="0.2">
      <c r="A56" s="22" t="s">
        <v>87</v>
      </c>
      <c r="B56" s="22">
        <v>658900</v>
      </c>
      <c r="C56" s="26"/>
      <c r="D56" s="59"/>
      <c r="E56" s="36"/>
      <c r="F56" s="36"/>
      <c r="G56" s="26"/>
      <c r="H56" s="41"/>
      <c r="I56" s="36"/>
      <c r="J56" s="26"/>
      <c r="K56" s="41"/>
      <c r="L56" s="31"/>
      <c r="M56" s="32"/>
      <c r="N56" s="41"/>
      <c r="O56" s="32"/>
      <c r="P56" s="38"/>
      <c r="Q56" s="41"/>
      <c r="R56" s="80"/>
      <c r="S56" s="38"/>
      <c r="T56" s="32"/>
      <c r="U56" s="41"/>
      <c r="V56" s="32"/>
      <c r="W56" s="32"/>
      <c r="X56" s="62"/>
      <c r="Y56" s="32"/>
      <c r="Z56" s="32"/>
      <c r="AA56" s="62"/>
      <c r="AB56" s="32"/>
      <c r="AC56" s="32"/>
      <c r="AD56" s="62"/>
      <c r="AE56" s="32"/>
      <c r="AF56" s="32"/>
      <c r="AG56" s="62"/>
      <c r="AH56" s="32"/>
      <c r="AI56" s="32"/>
      <c r="AJ56" s="62"/>
      <c r="AK56" s="32"/>
      <c r="AL56" s="32"/>
      <c r="AM56" s="62"/>
      <c r="AN56" s="32"/>
      <c r="AO56" s="32"/>
      <c r="AP56" s="62"/>
      <c r="AQ56" s="32"/>
      <c r="AR56" s="32"/>
      <c r="AS56" s="62"/>
      <c r="AT56" s="31"/>
      <c r="AU56" s="31"/>
      <c r="AV56" s="81"/>
      <c r="AW56" s="32">
        <v>0</v>
      </c>
      <c r="AX56" s="32"/>
      <c r="AY56" s="62"/>
      <c r="AZ56" s="66">
        <f>SUM(C56+F56+I56+L56+O56+S56+V56+Y56+AB56+AH56+AN56+AW56)</f>
        <v>0</v>
      </c>
      <c r="BA56" s="32">
        <f t="shared" ref="BA56" si="78">SUM(D56+G56+J56+M56+P56+T56+W56+Z56+AC56+AF56+AI56+AL56+AO56++AR56+AU56+AX56)</f>
        <v>0</v>
      </c>
      <c r="BB56" s="62"/>
      <c r="BC56" s="31">
        <v>0</v>
      </c>
      <c r="BD56" s="95"/>
    </row>
    <row r="57" spans="1:57" x14ac:dyDescent="0.2">
      <c r="A57" s="22" t="s">
        <v>0</v>
      </c>
      <c r="B57" s="22"/>
      <c r="C57" s="26"/>
      <c r="D57" s="26"/>
      <c r="E57" s="36"/>
      <c r="F57" s="36"/>
      <c r="G57" s="26"/>
      <c r="H57" s="41"/>
      <c r="I57" s="36"/>
      <c r="J57" s="26"/>
      <c r="K57" s="41"/>
      <c r="L57" s="31"/>
      <c r="M57" s="32"/>
      <c r="N57" s="41"/>
      <c r="O57" s="32"/>
      <c r="P57" s="38"/>
      <c r="Q57" s="41"/>
      <c r="R57" s="80"/>
      <c r="S57" s="38"/>
      <c r="T57" s="32"/>
      <c r="U57" s="41"/>
      <c r="V57" s="32"/>
      <c r="W57" s="32"/>
      <c r="X57" s="62"/>
      <c r="Y57" s="32"/>
      <c r="Z57" s="32"/>
      <c r="AA57" s="62"/>
      <c r="AB57" s="32"/>
      <c r="AC57" s="32"/>
      <c r="AD57" s="62"/>
      <c r="AE57" s="32"/>
      <c r="AF57" s="32"/>
      <c r="AG57" s="62"/>
      <c r="AH57" s="32"/>
      <c r="AI57" s="32"/>
      <c r="AJ57" s="62"/>
      <c r="AK57" s="32"/>
      <c r="AL57" s="32"/>
      <c r="AM57" s="62"/>
      <c r="AN57" s="32"/>
      <c r="AO57" s="32"/>
      <c r="AP57" s="62"/>
      <c r="AQ57" s="32"/>
      <c r="AR57" s="32"/>
      <c r="AS57" s="62"/>
      <c r="AT57" s="81"/>
      <c r="AU57" s="31"/>
      <c r="AV57" s="81"/>
      <c r="AW57" s="32"/>
      <c r="AX57" s="32"/>
      <c r="AY57" s="62"/>
      <c r="AZ57" s="66"/>
      <c r="BA57" s="78"/>
      <c r="BB57" s="62"/>
      <c r="BC57" s="31"/>
      <c r="BD57" s="95"/>
    </row>
    <row r="58" spans="1:57" x14ac:dyDescent="0.2">
      <c r="A58" s="24" t="s">
        <v>41</v>
      </c>
      <c r="B58" s="24"/>
      <c r="C58" s="54">
        <f>SUM(C5-C23+C54)</f>
        <v>-0.26000000000931323</v>
      </c>
      <c r="D58" s="54">
        <f>SUM(D5-D23+D54)</f>
        <v>0</v>
      </c>
      <c r="E58" s="55"/>
      <c r="F58" s="54">
        <f>SUM(F5-F23+F54)</f>
        <v>0.19000000000232831</v>
      </c>
      <c r="G58" s="54">
        <f>SUM(G5-G23+G54)</f>
        <v>0</v>
      </c>
      <c r="H58" s="55"/>
      <c r="I58" s="54">
        <f>SUM(I5-I23+I54)</f>
        <v>0.19000000000232831</v>
      </c>
      <c r="J58" s="54">
        <f>SUM(J5-J23+J54)</f>
        <v>0</v>
      </c>
      <c r="K58" s="55"/>
      <c r="L58" s="54">
        <f>SUM(L5-L23+L54)</f>
        <v>-0.15000000002328306</v>
      </c>
      <c r="M58" s="20">
        <f>SUM(M5-M23+M54)</f>
        <v>0</v>
      </c>
      <c r="N58" s="55"/>
      <c r="O58" s="54">
        <f>SUM(O5-O23+O54)</f>
        <v>0.3500000000349246</v>
      </c>
      <c r="P58" s="20">
        <f>SUM(P5-P23+P54)</f>
        <v>0</v>
      </c>
      <c r="Q58" s="55"/>
      <c r="R58" s="20">
        <f>SUM(R5-R23+R54)</f>
        <v>0</v>
      </c>
      <c r="S58" s="54">
        <f>SUM(S5-S23+S54)</f>
        <v>0.10000000000582077</v>
      </c>
      <c r="T58" s="20">
        <f>SUM(T5-T23+T54)</f>
        <v>0</v>
      </c>
      <c r="U58" s="55"/>
      <c r="V58" s="54">
        <f>SUM(V5-V23+V54)</f>
        <v>-0.22200000006705523</v>
      </c>
      <c r="W58" s="20">
        <f>SUM(W5-W23+W54)</f>
        <v>0</v>
      </c>
      <c r="X58" s="77"/>
      <c r="Y58" s="54">
        <f>SUM(Y5-Y23+Y54)</f>
        <v>-0.22400000001653098</v>
      </c>
      <c r="Z58" s="20">
        <f>SUM(Z5-Z23+Z54)</f>
        <v>0</v>
      </c>
      <c r="AA58" s="77"/>
      <c r="AB58" s="54">
        <f>SUM(AB5-AB23+AB54)</f>
        <v>0.21000000002095476</v>
      </c>
      <c r="AC58" s="20">
        <f>SUM(AC5-AC23+AC54)</f>
        <v>0</v>
      </c>
      <c r="AD58" s="77"/>
      <c r="AE58" s="54">
        <f>SUM(AE5-AE23+AE54)</f>
        <v>-0.32000000000698492</v>
      </c>
      <c r="AF58" s="20">
        <f>SUM(AF5-AF23+AF54)</f>
        <v>0</v>
      </c>
      <c r="AG58" s="77"/>
      <c r="AH58" s="54">
        <f>SUM(AH5-AH23+AH54)</f>
        <v>0.11999999999534339</v>
      </c>
      <c r="AI58" s="20">
        <f>SUM(AI5-AI23+AI54)</f>
        <v>0</v>
      </c>
      <c r="AJ58" s="77"/>
      <c r="AK58" s="54">
        <f>SUM(AK5-AK23+AK54)</f>
        <v>-0.16800000000512227</v>
      </c>
      <c r="AL58" s="20">
        <f>SUM(AL5-AL23+AL54)</f>
        <v>0</v>
      </c>
      <c r="AM58" s="77"/>
      <c r="AN58" s="54">
        <f>SUM(AN5-AN23+AN54)</f>
        <v>0.39000000001396984</v>
      </c>
      <c r="AO58" s="20">
        <f>SUM(AO5-AO23+AO54)</f>
        <v>0</v>
      </c>
      <c r="AP58" s="77"/>
      <c r="AQ58" s="54">
        <f>SUM(AQ5-AQ23+AQ54)</f>
        <v>-0.14999999999417923</v>
      </c>
      <c r="AR58" s="20">
        <f>SUM(AR5-AR23+AR54)</f>
        <v>0</v>
      </c>
      <c r="AS58" s="77"/>
      <c r="AT58" s="54">
        <f>SUM(AT5-AT23+AT54)</f>
        <v>0.14000000001396984</v>
      </c>
      <c r="AU58" s="20">
        <f>SUM(AU5-AU23+AU54)</f>
        <v>0</v>
      </c>
      <c r="AV58" s="77"/>
      <c r="AW58" s="54">
        <f>SUM(AW5-AW23+AW54)</f>
        <v>-0.17999999993480742</v>
      </c>
      <c r="AX58" s="20">
        <f>SUM(AX5-AX23+AX54)</f>
        <v>0</v>
      </c>
      <c r="AY58" s="20"/>
      <c r="AZ58" s="54">
        <f>SUM(AZ5-AZ23+AZ54)</f>
        <v>1.5999999828636646E-2</v>
      </c>
      <c r="BA58" s="20" t="e">
        <f>SUM(BA5-BA23+BA54)</f>
        <v>#REF!</v>
      </c>
      <c r="BB58" s="77"/>
      <c r="BC58" s="31">
        <v>2.0000000484287739E-2</v>
      </c>
      <c r="BD58" s="42"/>
    </row>
    <row r="59" spans="1:57" hidden="1" x14ac:dyDescent="0.2">
      <c r="C59" s="5"/>
      <c r="F59" s="5"/>
      <c r="G59" s="72"/>
      <c r="I59" s="5" t="s">
        <v>68</v>
      </c>
      <c r="J59" s="5"/>
      <c r="L59" s="5"/>
      <c r="O59" s="5"/>
      <c r="P59" s="5"/>
      <c r="S59" s="5"/>
      <c r="T59" s="5"/>
      <c r="V59" s="5"/>
      <c r="W59" s="5"/>
      <c r="Z59" s="5"/>
      <c r="AB59" s="5" t="s">
        <v>63</v>
      </c>
      <c r="AC59" s="5"/>
      <c r="AD59" s="5"/>
      <c r="AE59" s="5"/>
      <c r="AF59" s="5"/>
      <c r="AG59" s="5"/>
      <c r="AH59" s="5"/>
      <c r="AI59" s="5"/>
      <c r="AN59" s="5"/>
      <c r="AW59" s="5" t="s">
        <v>51</v>
      </c>
      <c r="AX59" s="4"/>
      <c r="AZ59" s="5"/>
      <c r="BC59" s="5"/>
      <c r="BD59" s="5"/>
    </row>
    <row r="60" spans="1:57" hidden="1" x14ac:dyDescent="0.2">
      <c r="A60" s="29" t="s">
        <v>55</v>
      </c>
      <c r="C60" s="29"/>
      <c r="D60" s="29">
        <v>-1428</v>
      </c>
      <c r="E60" s="29"/>
      <c r="F60" s="29"/>
      <c r="G60" s="29">
        <v>1609</v>
      </c>
      <c r="H60" s="70"/>
      <c r="I60" s="70"/>
      <c r="J60" s="29">
        <v>2310</v>
      </c>
      <c r="K60" s="70"/>
      <c r="L60" s="70"/>
      <c r="M60" s="29">
        <v>-10812</v>
      </c>
      <c r="N60" s="70"/>
      <c r="O60" s="70"/>
      <c r="P60" s="29">
        <v>-2735</v>
      </c>
      <c r="Q60" s="70"/>
      <c r="R60" s="70"/>
      <c r="S60" s="70"/>
      <c r="T60" s="29">
        <v>-662</v>
      </c>
      <c r="U60" s="70"/>
      <c r="V60" s="70"/>
      <c r="W60" s="29">
        <v>-10250</v>
      </c>
      <c r="X60" s="70"/>
      <c r="Y60" s="70"/>
      <c r="Z60" s="29">
        <v>-3217</v>
      </c>
      <c r="AA60" s="70"/>
      <c r="AB60" s="70"/>
      <c r="AC60" s="29">
        <v>-2033</v>
      </c>
      <c r="AD60" s="29"/>
      <c r="AE60" s="29"/>
      <c r="AF60" s="29"/>
      <c r="AG60" s="29"/>
      <c r="AH60" s="29"/>
      <c r="AI60" s="29">
        <v>-4047</v>
      </c>
      <c r="AJ60" s="70"/>
      <c r="AK60" s="70"/>
      <c r="AL60" s="70"/>
      <c r="AM60" s="70"/>
      <c r="AN60" s="70"/>
      <c r="AO60" s="29">
        <v>-6293</v>
      </c>
      <c r="AP60" s="70"/>
      <c r="AQ60" s="70"/>
      <c r="AR60" s="70"/>
      <c r="AS60" s="70"/>
      <c r="AT60" s="70"/>
      <c r="AU60" s="70"/>
      <c r="AV60" s="70"/>
      <c r="AW60" s="70"/>
      <c r="AX60" s="29">
        <v>-15925</v>
      </c>
      <c r="AY60" s="70"/>
      <c r="AZ60" s="70"/>
      <c r="BA60" s="29">
        <f>SUM(C60:AZ60)</f>
        <v>-53483</v>
      </c>
      <c r="BC60" s="5"/>
      <c r="BD60" s="5"/>
    </row>
    <row r="61" spans="1:57" s="5" customFormat="1" ht="11.25" hidden="1" x14ac:dyDescent="0.2">
      <c r="A61" s="5" t="s">
        <v>56</v>
      </c>
      <c r="B61" s="47"/>
      <c r="D61" s="29">
        <v>-2514</v>
      </c>
      <c r="E61" s="29"/>
      <c r="F61" s="29"/>
      <c r="G61" s="29">
        <v>3208</v>
      </c>
      <c r="H61" s="29"/>
      <c r="I61" s="29"/>
      <c r="J61" s="29">
        <v>4774</v>
      </c>
      <c r="K61" s="29"/>
      <c r="L61" s="29"/>
      <c r="M61" s="29">
        <v>-9881</v>
      </c>
      <c r="N61" s="29"/>
      <c r="O61" s="29"/>
      <c r="P61" s="29">
        <v>-783</v>
      </c>
      <c r="Q61" s="29"/>
      <c r="R61" s="29"/>
      <c r="S61" s="29"/>
      <c r="T61" s="29">
        <v>-335</v>
      </c>
      <c r="U61" s="29"/>
      <c r="V61" s="70"/>
      <c r="W61" s="29">
        <v>-11477</v>
      </c>
      <c r="X61" s="29"/>
      <c r="Y61" s="29"/>
      <c r="Z61" s="29">
        <v>-3322</v>
      </c>
      <c r="AA61" s="29"/>
      <c r="AB61" s="29"/>
      <c r="AC61" s="29">
        <v>-1947</v>
      </c>
      <c r="AD61" s="29"/>
      <c r="AE61" s="29"/>
      <c r="AF61" s="29"/>
      <c r="AG61" s="29"/>
      <c r="AH61" s="29"/>
      <c r="AI61" s="29">
        <v>-260</v>
      </c>
      <c r="AO61" s="29">
        <v>373</v>
      </c>
      <c r="AW61" s="68" t="s">
        <v>49</v>
      </c>
      <c r="AX61" s="29">
        <v>-21283</v>
      </c>
      <c r="AY61" s="29"/>
      <c r="AZ61" s="29"/>
      <c r="BA61" s="29">
        <v>-41240</v>
      </c>
    </row>
    <row r="62" spans="1:57" s="5" customFormat="1" ht="11.25" hidden="1" x14ac:dyDescent="0.2">
      <c r="A62" s="5" t="s">
        <v>58</v>
      </c>
      <c r="D62" s="29">
        <v>-307</v>
      </c>
      <c r="E62" s="29"/>
      <c r="F62" s="29"/>
      <c r="G62" s="29">
        <v>4986</v>
      </c>
      <c r="H62" s="29"/>
      <c r="I62" s="29"/>
      <c r="J62" s="29">
        <v>2437</v>
      </c>
      <c r="K62" s="29"/>
      <c r="L62" s="29"/>
      <c r="M62" s="29">
        <v>-9424</v>
      </c>
      <c r="N62" s="29"/>
      <c r="O62" s="29"/>
      <c r="P62" s="29">
        <v>-829</v>
      </c>
      <c r="Q62" s="29"/>
      <c r="R62" s="29"/>
      <c r="S62" s="29"/>
      <c r="T62" s="29">
        <v>-1216</v>
      </c>
      <c r="U62" s="29"/>
      <c r="V62" s="29"/>
      <c r="W62" s="29">
        <v>-11809</v>
      </c>
      <c r="Z62" s="29">
        <v>-4099</v>
      </c>
      <c r="AB62" s="64"/>
      <c r="AC62" s="29">
        <v>-1834</v>
      </c>
      <c r="AD62" s="29"/>
      <c r="AE62" s="29"/>
      <c r="AF62" s="29"/>
      <c r="AG62" s="29"/>
      <c r="AH62" s="29"/>
      <c r="AI62" s="29">
        <v>259</v>
      </c>
      <c r="AO62" s="29">
        <v>1363</v>
      </c>
      <c r="AW62" s="68" t="s">
        <v>50</v>
      </c>
      <c r="AX62" s="29">
        <v>-15523</v>
      </c>
      <c r="AY62" s="29"/>
      <c r="AZ62" s="29"/>
      <c r="BA62" s="29">
        <v>-35998</v>
      </c>
    </row>
    <row r="63" spans="1:57" hidden="1" x14ac:dyDescent="0.2">
      <c r="A63" s="5" t="s">
        <v>59</v>
      </c>
      <c r="C63" s="5" t="s">
        <v>61</v>
      </c>
      <c r="D63" s="29">
        <v>-1915</v>
      </c>
      <c r="F63" s="60"/>
      <c r="G63" s="29">
        <v>6209</v>
      </c>
      <c r="J63" s="29">
        <v>3186</v>
      </c>
      <c r="M63" s="29">
        <v>-9648</v>
      </c>
      <c r="P63" s="29">
        <v>-468</v>
      </c>
      <c r="T63" s="29">
        <v>2680</v>
      </c>
      <c r="W63" s="29">
        <v>-3730</v>
      </c>
      <c r="Z63" s="5">
        <v>-96</v>
      </c>
      <c r="AB63" s="5"/>
      <c r="AC63" s="29">
        <v>-2338</v>
      </c>
      <c r="AI63" s="29">
        <v>-2796</v>
      </c>
      <c r="AN63" s="5"/>
      <c r="AO63" s="29">
        <v>1376</v>
      </c>
      <c r="AW63" s="5" t="s">
        <v>53</v>
      </c>
      <c r="AX63" s="29">
        <v>-7939</v>
      </c>
      <c r="AZ63" s="5" t="s">
        <v>52</v>
      </c>
      <c r="BA63" s="29">
        <v>-10671</v>
      </c>
      <c r="BC63" s="5"/>
      <c r="BD63" s="5"/>
    </row>
    <row r="64" spans="1:57" hidden="1" x14ac:dyDescent="0.2">
      <c r="A64" s="5" t="s">
        <v>62</v>
      </c>
      <c r="B64" s="5"/>
      <c r="D64" s="29">
        <v>-1027</v>
      </c>
      <c r="E64" s="29"/>
      <c r="F64" s="29"/>
      <c r="G64" s="29">
        <v>11114</v>
      </c>
      <c r="H64" s="29"/>
      <c r="I64" s="29"/>
      <c r="J64" s="29">
        <v>5826</v>
      </c>
      <c r="K64" s="29"/>
      <c r="L64" s="29"/>
      <c r="M64" s="29">
        <v>-9721</v>
      </c>
      <c r="N64" s="29"/>
      <c r="O64" s="29"/>
      <c r="P64" s="29">
        <v>457</v>
      </c>
      <c r="Q64" s="29"/>
      <c r="R64" s="29"/>
      <c r="S64" s="29"/>
      <c r="T64" s="29">
        <v>3543</v>
      </c>
      <c r="U64" s="29"/>
      <c r="V64" s="29"/>
      <c r="W64" s="29">
        <v>-6778</v>
      </c>
      <c r="X64" s="29"/>
      <c r="Y64" s="29"/>
      <c r="Z64" s="29">
        <v>4233</v>
      </c>
      <c r="AA64" s="29"/>
      <c r="AB64" s="29"/>
      <c r="AC64" s="29">
        <v>1812</v>
      </c>
      <c r="AD64" s="29"/>
      <c r="AE64" s="29"/>
      <c r="AF64" s="29"/>
      <c r="AG64" s="29"/>
      <c r="AH64" s="29"/>
      <c r="AI64" s="29">
        <v>865</v>
      </c>
      <c r="AJ64" s="29"/>
      <c r="AK64" s="29"/>
      <c r="AL64" s="29"/>
      <c r="AM64" s="29"/>
      <c r="AN64" s="29"/>
      <c r="AO64" s="29">
        <v>-2736</v>
      </c>
      <c r="AP64" s="29"/>
      <c r="AQ64" s="29"/>
      <c r="AR64" s="29"/>
      <c r="AS64" s="29"/>
      <c r="AT64" s="29"/>
      <c r="AU64" s="29"/>
      <c r="AV64" s="29"/>
      <c r="AW64" s="29"/>
      <c r="AX64" s="29">
        <v>-2951</v>
      </c>
      <c r="AZ64" s="63" t="s">
        <v>60</v>
      </c>
      <c r="BA64" s="29">
        <v>4636</v>
      </c>
      <c r="BC64" s="5"/>
      <c r="BD64" s="5"/>
    </row>
    <row r="65" spans="1:56" hidden="1" x14ac:dyDescent="0.2">
      <c r="A65" s="5" t="s">
        <v>64</v>
      </c>
      <c r="B65" s="5"/>
      <c r="D65" s="29">
        <v>-488</v>
      </c>
      <c r="E65" s="29"/>
      <c r="F65" s="29"/>
      <c r="G65" s="29">
        <v>10288</v>
      </c>
      <c r="H65" s="29"/>
      <c r="I65" s="29"/>
      <c r="J65" s="29">
        <v>2404</v>
      </c>
      <c r="K65" s="29"/>
      <c r="L65" s="29"/>
      <c r="M65" s="29">
        <v>-5835</v>
      </c>
      <c r="N65" s="29"/>
      <c r="O65" s="29"/>
      <c r="P65" s="29">
        <v>-294</v>
      </c>
      <c r="Q65" s="29"/>
      <c r="R65" s="29"/>
      <c r="S65" s="29"/>
      <c r="T65" s="29">
        <v>3646</v>
      </c>
      <c r="U65" s="29"/>
      <c r="V65" s="29"/>
      <c r="W65" s="29">
        <v>-7865</v>
      </c>
      <c r="X65" s="29"/>
      <c r="Y65" s="29"/>
      <c r="Z65" s="29">
        <v>3612</v>
      </c>
      <c r="AA65" s="29"/>
      <c r="AB65" s="29"/>
      <c r="AC65" s="29">
        <v>249</v>
      </c>
      <c r="AD65" s="29"/>
      <c r="AE65" s="29"/>
      <c r="AF65" s="29"/>
      <c r="AG65" s="29"/>
      <c r="AH65" s="29"/>
      <c r="AI65" s="29">
        <v>2095</v>
      </c>
      <c r="AJ65" s="29"/>
      <c r="AK65" s="29"/>
      <c r="AL65" s="29"/>
      <c r="AM65" s="29"/>
      <c r="AN65" s="29"/>
      <c r="AO65" s="29">
        <v>306</v>
      </c>
      <c r="AW65" s="68" t="s">
        <v>54</v>
      </c>
      <c r="AX65" s="29">
        <v>-1489</v>
      </c>
      <c r="BA65" s="29">
        <v>6629</v>
      </c>
      <c r="BC65" s="5"/>
      <c r="BD65" s="5"/>
    </row>
    <row r="66" spans="1:56" hidden="1" x14ac:dyDescent="0.2">
      <c r="A66" s="5" t="s">
        <v>66</v>
      </c>
      <c r="B66" s="29"/>
      <c r="D66" s="29">
        <v>-56</v>
      </c>
      <c r="G66" s="29">
        <v>11401</v>
      </c>
      <c r="J66" s="29">
        <v>4891</v>
      </c>
      <c r="M66" s="29">
        <v>-8822</v>
      </c>
      <c r="O66" s="5"/>
      <c r="P66" s="29">
        <v>530</v>
      </c>
      <c r="T66" s="29">
        <v>4092</v>
      </c>
      <c r="W66" s="29">
        <v>-7684</v>
      </c>
      <c r="Y66" s="5"/>
      <c r="Z66" s="29">
        <v>4034</v>
      </c>
      <c r="AC66" s="29">
        <v>-37</v>
      </c>
      <c r="AI66" s="29">
        <v>2463</v>
      </c>
      <c r="AO66" s="73">
        <v>-929</v>
      </c>
      <c r="AW66" s="64" t="s">
        <v>57</v>
      </c>
      <c r="AX66" s="29">
        <v>-2686</v>
      </c>
      <c r="AY66" s="69"/>
      <c r="BA66" s="29">
        <v>7196</v>
      </c>
      <c r="BC66" s="5"/>
      <c r="BD66" s="5"/>
    </row>
    <row r="67" spans="1:56" hidden="1" x14ac:dyDescent="0.2">
      <c r="A67" s="5"/>
      <c r="B67" s="29"/>
      <c r="N67" s="5"/>
      <c r="O67" s="5"/>
      <c r="P67" s="5"/>
      <c r="AW67" s="64" t="s">
        <v>65</v>
      </c>
      <c r="AX67" s="69"/>
      <c r="AY67" s="69"/>
      <c r="BC67" s="5"/>
      <c r="BD67" s="5"/>
    </row>
    <row r="68" spans="1:56" hidden="1" x14ac:dyDescent="0.2">
      <c r="A68" s="5"/>
      <c r="B68" s="29"/>
      <c r="F68" s="5" t="s">
        <v>67</v>
      </c>
      <c r="G68" s="5"/>
      <c r="H68" s="5"/>
      <c r="I68" s="5"/>
      <c r="J68" s="5"/>
      <c r="K68" s="5"/>
      <c r="L68" s="5" t="s">
        <v>69</v>
      </c>
      <c r="M68" s="5"/>
      <c r="N68" s="5"/>
      <c r="O68" s="5"/>
      <c r="W68" s="63"/>
      <c r="AC68" s="63" t="s">
        <v>71</v>
      </c>
      <c r="AW68" s="64" t="s">
        <v>73</v>
      </c>
      <c r="AX68" s="64"/>
      <c r="AY68" s="69"/>
      <c r="BC68" s="5"/>
      <c r="BD68" s="5"/>
    </row>
    <row r="69" spans="1:56" hidden="1" x14ac:dyDescent="0.2">
      <c r="A69" s="5"/>
      <c r="B69" s="29"/>
      <c r="AB69" s="63" t="s">
        <v>72</v>
      </c>
      <c r="AH69" s="63" t="s">
        <v>70</v>
      </c>
      <c r="BC69" s="5"/>
      <c r="BD69" s="5"/>
    </row>
    <row r="70" spans="1:56" hidden="1" x14ac:dyDescent="0.2">
      <c r="A70" s="5"/>
      <c r="B70" s="5"/>
      <c r="AB70">
        <v>1300</v>
      </c>
      <c r="BC70" s="5"/>
      <c r="BD70" s="5"/>
    </row>
    <row r="71" spans="1:56" x14ac:dyDescent="0.2">
      <c r="A71" s="5"/>
      <c r="B71" s="29"/>
      <c r="C71" s="5"/>
      <c r="D71" s="5"/>
      <c r="E71" s="5"/>
      <c r="F71" s="5"/>
      <c r="G71" s="5"/>
      <c r="H71" s="5"/>
      <c r="I71" s="5"/>
      <c r="J71" s="5"/>
      <c r="L71" s="5"/>
      <c r="M71" s="5"/>
      <c r="P71" s="5"/>
      <c r="S71" s="75"/>
      <c r="T71" s="5"/>
      <c r="W71" s="5"/>
      <c r="Y71" s="63"/>
      <c r="Z71" s="76"/>
      <c r="AB71" s="5"/>
      <c r="AC71" s="69"/>
      <c r="AE71" s="5"/>
      <c r="AF71" s="5"/>
      <c r="AI71" s="69"/>
      <c r="AK71" s="76"/>
      <c r="AN71" s="5"/>
      <c r="AO71" s="5"/>
      <c r="AP71" s="5"/>
      <c r="AQ71" s="5"/>
      <c r="AR71" s="5"/>
      <c r="AS71" s="5"/>
      <c r="AT71" s="5"/>
      <c r="AU71" s="5"/>
      <c r="AV71" s="5"/>
      <c r="AW71" s="5"/>
      <c r="BA71" s="29"/>
      <c r="BB71" s="5"/>
      <c r="BC71" s="5"/>
      <c r="BD71" s="5"/>
    </row>
    <row r="72" spans="1:56" x14ac:dyDescent="0.2">
      <c r="A72" s="5"/>
      <c r="B72" s="29"/>
      <c r="C72" s="5"/>
      <c r="D72" s="5"/>
      <c r="E72" s="5"/>
      <c r="F72" s="5"/>
      <c r="I72" s="5"/>
      <c r="J72" s="5"/>
      <c r="L72" s="5"/>
      <c r="M72" s="5"/>
      <c r="N72" s="5"/>
      <c r="O72" s="5"/>
      <c r="P72" s="5"/>
      <c r="Q72" s="5"/>
      <c r="R72" s="5">
        <v>12000</v>
      </c>
      <c r="S72" s="5"/>
      <c r="V72" s="5"/>
      <c r="Y72" s="5"/>
      <c r="AB72" s="5"/>
      <c r="AC72" s="5"/>
      <c r="AD72" s="5"/>
      <c r="AE72" s="5"/>
      <c r="AF72" s="5"/>
      <c r="AH72" s="5"/>
      <c r="AI72" s="63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29"/>
      <c r="BA72" s="29"/>
      <c r="BB72" s="5"/>
      <c r="BC72" s="5"/>
    </row>
    <row r="73" spans="1:56" x14ac:dyDescent="0.2">
      <c r="A73" s="5"/>
      <c r="B73" s="29"/>
      <c r="C73" s="5"/>
      <c r="D73" s="5"/>
      <c r="E73" s="5"/>
      <c r="F73" s="5"/>
      <c r="I73" s="5"/>
      <c r="J73" s="5"/>
      <c r="L73" s="5"/>
      <c r="M73" s="5"/>
      <c r="N73" s="5"/>
      <c r="O73" s="5"/>
      <c r="P73" s="5"/>
      <c r="Q73" s="5"/>
      <c r="R73" s="5"/>
      <c r="S73" s="5"/>
      <c r="V73" s="5"/>
      <c r="Y73" s="5"/>
      <c r="AB73" s="5"/>
      <c r="AC73" s="5"/>
      <c r="AD73" s="5"/>
      <c r="AE73" s="5"/>
      <c r="AF73" s="5"/>
      <c r="AH73" s="5"/>
      <c r="AI73" s="63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29"/>
      <c r="BA73" s="91"/>
      <c r="BB73" s="76"/>
    </row>
    <row r="74" spans="1:56" x14ac:dyDescent="0.2">
      <c r="A74" s="5"/>
      <c r="B74" s="5"/>
      <c r="C74" s="5"/>
      <c r="M74" s="76"/>
      <c r="O74" s="71"/>
      <c r="AB74" s="5"/>
      <c r="AW74" s="76"/>
      <c r="AX74" s="76"/>
      <c r="AY74" s="76"/>
      <c r="AZ74" s="29"/>
      <c r="BA74" s="29"/>
      <c r="BB74" s="76"/>
    </row>
    <row r="75" spans="1:56" x14ac:dyDescent="0.2">
      <c r="A75" s="5"/>
      <c r="B75" s="5"/>
      <c r="O75" s="76"/>
      <c r="W75" s="5"/>
      <c r="X75" s="5"/>
      <c r="Y75" s="5"/>
      <c r="AB75" s="5"/>
      <c r="AW75" s="76"/>
      <c r="AX75" s="76"/>
      <c r="AY75" s="76"/>
      <c r="AZ75" s="5"/>
      <c r="BA75" s="29"/>
      <c r="BB75" s="76"/>
    </row>
    <row r="76" spans="1:56" x14ac:dyDescent="0.2">
      <c r="A76" s="5"/>
      <c r="B76" s="5"/>
      <c r="AZ76" s="5"/>
      <c r="BA76" s="29"/>
    </row>
    <row r="77" spans="1:56" x14ac:dyDescent="0.2">
      <c r="AZ77" s="5"/>
      <c r="BA77" s="29"/>
    </row>
    <row r="78" spans="1:56" x14ac:dyDescent="0.2">
      <c r="AZ78" s="76"/>
    </row>
    <row r="79" spans="1:56" x14ac:dyDescent="0.2">
      <c r="AZ79" s="76"/>
    </row>
  </sheetData>
  <phoneticPr fontId="2" type="noConversion"/>
  <pageMargins left="0.75" right="0.75" top="1" bottom="1" header="0.5" footer="0.5"/>
  <pageSetup paperSize="8" scale="9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Q3:Q4"/>
  <sheetViews>
    <sheetView workbookViewId="0">
      <selection activeCell="H27" sqref="H27"/>
    </sheetView>
  </sheetViews>
  <sheetFormatPr defaultRowHeight="12.75" x14ac:dyDescent="0.2"/>
  <cols>
    <col min="2" max="2" width="11.7109375" bestFit="1" customWidth="1"/>
    <col min="4" max="4" width="10" bestFit="1" customWidth="1"/>
  </cols>
  <sheetData>
    <row r="3" spans="17:17" x14ac:dyDescent="0.2">
      <c r="Q3" s="100"/>
    </row>
    <row r="4" spans="17:17" x14ac:dyDescent="0.2">
      <c r="Q4" s="29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Eldi</dc:creator>
  <cp:lastModifiedBy>Asta Trummel - KUM</cp:lastModifiedBy>
  <cp:lastPrinted>2024-10-14T06:11:31Z</cp:lastPrinted>
  <dcterms:created xsi:type="dcterms:W3CDTF">2006-04-04T09:48:50Z</dcterms:created>
  <dcterms:modified xsi:type="dcterms:W3CDTF">2026-01-06T12:06:59Z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2026-01-06T12:06:26Z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9e567024-c768-4844-8242-0dca25d640cd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